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510" windowWidth="19290" windowHeight="12195"/>
  </bookViews>
  <sheets>
    <sheet name="Rekapitulace stavby" sheetId="1" r:id="rId1"/>
    <sheet name="č. 01 - Vnitřní prostory ..." sheetId="2" r:id="rId2"/>
    <sheet name="č. 02 - Vnitřní instalace..." sheetId="3" r:id="rId3"/>
    <sheet name="S - část elektro" sheetId="4" r:id="rId4"/>
    <sheet name="U - část elektro" sheetId="5" r:id="rId5"/>
    <sheet name="č. 04 - Ústřední vytápění" sheetId="6" r:id="rId6"/>
    <sheet name="č. 05 - Zpevněná plocha -..." sheetId="7" r:id="rId7"/>
    <sheet name="č. 01 - Dveře vstupní - r..." sheetId="8" r:id="rId8"/>
    <sheet name="č. 02 - Okna - repase" sheetId="9" r:id="rId9"/>
    <sheet name="SO 03 - VRN - Vedlejší ro..." sheetId="10" r:id="rId10"/>
    <sheet name="Pokyny pro vyplnění" sheetId="11" r:id="rId11"/>
  </sheets>
  <definedNames>
    <definedName name="_xlnm._FilterDatabase" localSheetId="7" hidden="1">'č. 01 - Dveře vstupní - r...'!$C$88:$K$136</definedName>
    <definedName name="_xlnm._FilterDatabase" localSheetId="1" hidden="1">'č. 01 - Vnitřní prostory ...'!$C$101:$K$1178</definedName>
    <definedName name="_xlnm._FilterDatabase" localSheetId="8" hidden="1">'č. 02 - Okna - repase'!$C$93:$K$295</definedName>
    <definedName name="_xlnm._FilterDatabase" localSheetId="2" hidden="1">'č. 02 - Vnitřní instalace...'!$C$98:$K$432</definedName>
    <definedName name="_xlnm._FilterDatabase" localSheetId="5" hidden="1">'č. 04 - Ústřední vytápění'!$C$99:$K$266</definedName>
    <definedName name="_xlnm._FilterDatabase" localSheetId="6" hidden="1">'č. 05 - Zpevněná plocha -...'!$C$94:$K$226</definedName>
    <definedName name="_xlnm._FilterDatabase" localSheetId="3" hidden="1">'S - část elektro'!$C$98:$K$212</definedName>
    <definedName name="_xlnm._FilterDatabase" localSheetId="9" hidden="1">'SO 03 - VRN - Vedlejší ro...'!$C$85:$K$119</definedName>
    <definedName name="_xlnm._FilterDatabase" localSheetId="4" hidden="1">'U - část elektro'!$C$95:$K$106</definedName>
    <definedName name="_xlnm.Print_Titles" localSheetId="7">'č. 01 - Dveře vstupní - r...'!$88:$88</definedName>
    <definedName name="_xlnm.Print_Titles" localSheetId="1">'č. 01 - Vnitřní prostory ...'!$101:$101</definedName>
    <definedName name="_xlnm.Print_Titles" localSheetId="8">'č. 02 - Okna - repase'!$93:$93</definedName>
    <definedName name="_xlnm.Print_Titles" localSheetId="2">'č. 02 - Vnitřní instalace...'!$98:$98</definedName>
    <definedName name="_xlnm.Print_Titles" localSheetId="5">'č. 04 - Ústřední vytápění'!$99:$99</definedName>
    <definedName name="_xlnm.Print_Titles" localSheetId="6">'č. 05 - Zpevněná plocha -...'!$94:$94</definedName>
    <definedName name="_xlnm.Print_Titles" localSheetId="0">'Rekapitulace stavby'!$52:$52</definedName>
    <definedName name="_xlnm.Print_Titles" localSheetId="3">'S - část elektro'!$98:$98</definedName>
    <definedName name="_xlnm.Print_Titles" localSheetId="9">'SO 03 - VRN - Vedlejší ro...'!$85:$85</definedName>
    <definedName name="_xlnm.Print_Titles" localSheetId="4">'U - část elektro'!$95:$95</definedName>
    <definedName name="_xlnm.Print_Area" localSheetId="7">'č. 01 - Dveře vstupní - r...'!$C$4:$J$41,'č. 01 - Dveře vstupní - r...'!$C$47:$J$68,'č. 01 - Dveře vstupní - r...'!$C$74:$K$136</definedName>
    <definedName name="_xlnm.Print_Area" localSheetId="1">'č. 01 - Vnitřní prostory ...'!$C$4:$J$41,'č. 01 - Vnitřní prostory ...'!$C$47:$J$81,'č. 01 - Vnitřní prostory ...'!$C$87:$K$1178</definedName>
    <definedName name="_xlnm.Print_Area" localSheetId="8">'č. 02 - Okna - repase'!$C$4:$J$41,'č. 02 - Okna - repase'!$C$47:$J$73,'č. 02 - Okna - repase'!$C$79:$K$295</definedName>
    <definedName name="_xlnm.Print_Area" localSheetId="2">'č. 02 - Vnitřní instalace...'!$C$4:$J$41,'č. 02 - Vnitřní instalace...'!$C$47:$J$78,'č. 02 - Vnitřní instalace...'!$C$84:$K$432</definedName>
    <definedName name="_xlnm.Print_Area" localSheetId="5">'č. 04 - Ústřední vytápění'!$C$4:$J$41,'č. 04 - Ústřední vytápění'!$C$47:$J$79,'č. 04 - Ústřední vytápění'!$C$85:$K$266</definedName>
    <definedName name="_xlnm.Print_Area" localSheetId="6">'č. 05 - Zpevněná plocha -...'!$C$4:$J$41,'č. 05 - Zpevněná plocha -...'!$C$47:$J$74,'č. 05 - Zpevněná plocha -...'!$C$80:$K$226</definedName>
    <definedName name="_xlnm.Print_Area" localSheetId="10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stavby'!$C$42:$AQ$67</definedName>
    <definedName name="_xlnm.Print_Area" localSheetId="3">'S - část elektro'!$C$4:$J$43,'S - část elektro'!$C$49:$J$76,'S - část elektro'!$C$82:$K$212</definedName>
    <definedName name="_xlnm.Print_Area" localSheetId="9">'SO 03 - VRN - Vedlejší ro...'!$C$4:$J$39,'SO 03 - VRN - Vedlejší ro...'!$C$45:$J$67,'SO 03 - VRN - Vedlejší ro...'!$C$73:$K$119</definedName>
    <definedName name="_xlnm.Print_Area" localSheetId="4">'U - část elektro'!$C$4:$J$43,'U - část elektro'!$C$49:$J$73,'U - část elektro'!$C$79:$K$106</definedName>
  </definedNames>
  <calcPr calcId="145621"/>
</workbook>
</file>

<file path=xl/calcChain.xml><?xml version="1.0" encoding="utf-8"?>
<calcChain xmlns="http://schemas.openxmlformats.org/spreadsheetml/2006/main">
  <c r="J37" i="10" l="1"/>
  <c r="J36" i="10"/>
  <c r="AY66" i="1" s="1"/>
  <c r="J35" i="10"/>
  <c r="AX66" i="1"/>
  <c r="BI119" i="10"/>
  <c r="BH119" i="10"/>
  <c r="BG119" i="10"/>
  <c r="BF119" i="10"/>
  <c r="T119" i="10"/>
  <c r="T118" i="10" s="1"/>
  <c r="R119" i="10"/>
  <c r="R118" i="10"/>
  <c r="P119" i="10"/>
  <c r="P118" i="10" s="1"/>
  <c r="BK119" i="10"/>
  <c r="BK118" i="10"/>
  <c r="J118" i="10" s="1"/>
  <c r="J66" i="10" s="1"/>
  <c r="J119" i="10"/>
  <c r="BE119" i="10"/>
  <c r="BI117" i="10"/>
  <c r="BH117" i="10"/>
  <c r="BG117" i="10"/>
  <c r="BF117" i="10"/>
  <c r="T117" i="10"/>
  <c r="T116" i="10" s="1"/>
  <c r="R117" i="10"/>
  <c r="R116" i="10"/>
  <c r="P117" i="10"/>
  <c r="P116" i="10" s="1"/>
  <c r="BK117" i="10"/>
  <c r="BK116" i="10"/>
  <c r="J116" i="10" s="1"/>
  <c r="J117" i="10"/>
  <c r="BE117" i="10"/>
  <c r="J65" i="10"/>
  <c r="BI114" i="10"/>
  <c r="BH114" i="10"/>
  <c r="BG114" i="10"/>
  <c r="BF114" i="10"/>
  <c r="T114" i="10"/>
  <c r="R114" i="10"/>
  <c r="P114" i="10"/>
  <c r="BK114" i="10"/>
  <c r="BK111" i="10" s="1"/>
  <c r="J111" i="10" s="1"/>
  <c r="J114" i="10"/>
  <c r="BE114" i="10" s="1"/>
  <c r="BI113" i="10"/>
  <c r="BH113" i="10"/>
  <c r="BG113" i="10"/>
  <c r="BF113" i="10"/>
  <c r="T113" i="10"/>
  <c r="R113" i="10"/>
  <c r="P113" i="10"/>
  <c r="BK113" i="10"/>
  <c r="J113" i="10"/>
  <c r="BE113" i="10"/>
  <c r="BI112" i="10"/>
  <c r="BH112" i="10"/>
  <c r="BG112" i="10"/>
  <c r="BF112" i="10"/>
  <c r="T112" i="10"/>
  <c r="T111" i="10" s="1"/>
  <c r="R112" i="10"/>
  <c r="R111" i="10"/>
  <c r="P112" i="10"/>
  <c r="P111" i="10" s="1"/>
  <c r="BK112" i="10"/>
  <c r="J112" i="10"/>
  <c r="BE112" i="10"/>
  <c r="J64" i="10"/>
  <c r="BI109" i="10"/>
  <c r="BH109" i="10"/>
  <c r="BG109" i="10"/>
  <c r="BF109" i="10"/>
  <c r="T109" i="10"/>
  <c r="R109" i="10"/>
  <c r="P109" i="10"/>
  <c r="BK109" i="10"/>
  <c r="BK106" i="10" s="1"/>
  <c r="J106" i="10" s="1"/>
  <c r="J109" i="10"/>
  <c r="BE109" i="10" s="1"/>
  <c r="BI108" i="10"/>
  <c r="BH108" i="10"/>
  <c r="BG108" i="10"/>
  <c r="BF108" i="10"/>
  <c r="T108" i="10"/>
  <c r="R108" i="10"/>
  <c r="P108" i="10"/>
  <c r="BK108" i="10"/>
  <c r="J108" i="10"/>
  <c r="BE108" i="10"/>
  <c r="BI107" i="10"/>
  <c r="BH107" i="10"/>
  <c r="BG107" i="10"/>
  <c r="BF107" i="10"/>
  <c r="T107" i="10"/>
  <c r="T106" i="10" s="1"/>
  <c r="R107" i="10"/>
  <c r="R106" i="10"/>
  <c r="P107" i="10"/>
  <c r="P106" i="10" s="1"/>
  <c r="BK107" i="10"/>
  <c r="J107" i="10"/>
  <c r="BE107" i="10"/>
  <c r="J63" i="10"/>
  <c r="BI105" i="10"/>
  <c r="BH105" i="10"/>
  <c r="BG105" i="10"/>
  <c r="BF105" i="10"/>
  <c r="T105" i="10"/>
  <c r="R105" i="10"/>
  <c r="P105" i="10"/>
  <c r="BK105" i="10"/>
  <c r="BK98" i="10" s="1"/>
  <c r="J105" i="10"/>
  <c r="BE105" i="10" s="1"/>
  <c r="BI104" i="10"/>
  <c r="BH104" i="10"/>
  <c r="BG104" i="10"/>
  <c r="BF104" i="10"/>
  <c r="T104" i="10"/>
  <c r="R104" i="10"/>
  <c r="P104" i="10"/>
  <c r="BK104" i="10"/>
  <c r="J104" i="10"/>
  <c r="BE104" i="10"/>
  <c r="BI102" i="10"/>
  <c r="BH102" i="10"/>
  <c r="BG102" i="10"/>
  <c r="BF102" i="10"/>
  <c r="T102" i="10"/>
  <c r="R102" i="10"/>
  <c r="P102" i="10"/>
  <c r="BK102" i="10"/>
  <c r="J102" i="10"/>
  <c r="BE102" i="10" s="1"/>
  <c r="BI100" i="10"/>
  <c r="BH100" i="10"/>
  <c r="BG100" i="10"/>
  <c r="BF100" i="10"/>
  <c r="T100" i="10"/>
  <c r="R100" i="10"/>
  <c r="R98" i="10" s="1"/>
  <c r="P100" i="10"/>
  <c r="BK100" i="10"/>
  <c r="J100" i="10"/>
  <c r="BE100" i="10"/>
  <c r="BI99" i="10"/>
  <c r="BH99" i="10"/>
  <c r="BG99" i="10"/>
  <c r="BF99" i="10"/>
  <c r="T99" i="10"/>
  <c r="T98" i="10" s="1"/>
  <c r="R99" i="10"/>
  <c r="P99" i="10"/>
  <c r="P98" i="10" s="1"/>
  <c r="P87" i="10" s="1"/>
  <c r="P86" i="10" s="1"/>
  <c r="AU66" i="1" s="1"/>
  <c r="BK99" i="10"/>
  <c r="J99" i="10"/>
  <c r="BE99" i="10"/>
  <c r="BI97" i="10"/>
  <c r="BH97" i="10"/>
  <c r="BG97" i="10"/>
  <c r="BF97" i="10"/>
  <c r="T97" i="10"/>
  <c r="T96" i="10" s="1"/>
  <c r="R97" i="10"/>
  <c r="R96" i="10"/>
  <c r="P97" i="10"/>
  <c r="P96" i="10" s="1"/>
  <c r="BK97" i="10"/>
  <c r="BK96" i="10"/>
  <c r="J96" i="10" s="1"/>
  <c r="J97" i="10"/>
  <c r="BE97" i="10"/>
  <c r="J61" i="10"/>
  <c r="BI94" i="10"/>
  <c r="BH94" i="10"/>
  <c r="BG94" i="10"/>
  <c r="BF94" i="10"/>
  <c r="T94" i="10"/>
  <c r="R94" i="10"/>
  <c r="P94" i="10"/>
  <c r="BK94" i="10"/>
  <c r="J94" i="10"/>
  <c r="BE94" i="10" s="1"/>
  <c r="BI92" i="10"/>
  <c r="BH92" i="10"/>
  <c r="BG92" i="10"/>
  <c r="BF92" i="10"/>
  <c r="T92" i="10"/>
  <c r="R92" i="10"/>
  <c r="P92" i="10"/>
  <c r="BK92" i="10"/>
  <c r="J92" i="10"/>
  <c r="BE92" i="10"/>
  <c r="BI90" i="10"/>
  <c r="BH90" i="10"/>
  <c r="BG90" i="10"/>
  <c r="BF90" i="10"/>
  <c r="T90" i="10"/>
  <c r="R90" i="10"/>
  <c r="P90" i="10"/>
  <c r="BK90" i="10"/>
  <c r="J90" i="10"/>
  <c r="BE90" i="10" s="1"/>
  <c r="BI88" i="10"/>
  <c r="F37" i="10"/>
  <c r="BD66" i="1" s="1"/>
  <c r="BH88" i="10"/>
  <c r="BG88" i="10"/>
  <c r="F35" i="10" s="1"/>
  <c r="BB66" i="1" s="1"/>
  <c r="BF88" i="10"/>
  <c r="T88" i="10"/>
  <c r="T87" i="10" s="1"/>
  <c r="T86" i="10" s="1"/>
  <c r="R88" i="10"/>
  <c r="P88" i="10"/>
  <c r="BK88" i="10"/>
  <c r="J88" i="10"/>
  <c r="BE88" i="10"/>
  <c r="F80" i="10"/>
  <c r="E78" i="10"/>
  <c r="F52" i="10"/>
  <c r="E50" i="10"/>
  <c r="J24" i="10"/>
  <c r="E24" i="10"/>
  <c r="J23" i="10"/>
  <c r="J21" i="10"/>
  <c r="E21" i="10"/>
  <c r="J82" i="10" s="1"/>
  <c r="J20" i="10"/>
  <c r="J18" i="10"/>
  <c r="E18" i="10"/>
  <c r="F83" i="10"/>
  <c r="F55" i="10"/>
  <c r="J17" i="10"/>
  <c r="J15" i="10"/>
  <c r="E15" i="10"/>
  <c r="F82" i="10"/>
  <c r="F54" i="10"/>
  <c r="J14" i="10"/>
  <c r="J12" i="10"/>
  <c r="J80" i="10" s="1"/>
  <c r="E7" i="10"/>
  <c r="E76" i="10"/>
  <c r="E48" i="10"/>
  <c r="J39" i="9"/>
  <c r="J38" i="9"/>
  <c r="AY65" i="1"/>
  <c r="J37" i="9"/>
  <c r="AX65" i="1" s="1"/>
  <c r="BI294" i="9"/>
  <c r="BH294" i="9"/>
  <c r="BG294" i="9"/>
  <c r="BF294" i="9"/>
  <c r="T294" i="9"/>
  <c r="T293" i="9"/>
  <c r="R294" i="9"/>
  <c r="R293" i="9" s="1"/>
  <c r="P294" i="9"/>
  <c r="P293" i="9"/>
  <c r="BK294" i="9"/>
  <c r="BK293" i="9" s="1"/>
  <c r="J293" i="9" s="1"/>
  <c r="J72" i="9" s="1"/>
  <c r="J294" i="9"/>
  <c r="BE294" i="9"/>
  <c r="BI285" i="9"/>
  <c r="BH285" i="9"/>
  <c r="BG285" i="9"/>
  <c r="BF285" i="9"/>
  <c r="T285" i="9"/>
  <c r="R285" i="9"/>
  <c r="P285" i="9"/>
  <c r="BK285" i="9"/>
  <c r="J285" i="9"/>
  <c r="BE285" i="9"/>
  <c r="BI277" i="9"/>
  <c r="BH277" i="9"/>
  <c r="BG277" i="9"/>
  <c r="BF277" i="9"/>
  <c r="T277" i="9"/>
  <c r="R277" i="9"/>
  <c r="P277" i="9"/>
  <c r="BK277" i="9"/>
  <c r="J277" i="9"/>
  <c r="BE277" i="9" s="1"/>
  <c r="BI269" i="9"/>
  <c r="BH269" i="9"/>
  <c r="BG269" i="9"/>
  <c r="BF269" i="9"/>
  <c r="T269" i="9"/>
  <c r="R269" i="9"/>
  <c r="P269" i="9"/>
  <c r="BK269" i="9"/>
  <c r="J269" i="9"/>
  <c r="BE269" i="9"/>
  <c r="BI261" i="9"/>
  <c r="BH261" i="9"/>
  <c r="BG261" i="9"/>
  <c r="BF261" i="9"/>
  <c r="T261" i="9"/>
  <c r="R261" i="9"/>
  <c r="P261" i="9"/>
  <c r="BK261" i="9"/>
  <c r="J261" i="9"/>
  <c r="BE261" i="9" s="1"/>
  <c r="BI253" i="9"/>
  <c r="BH253" i="9"/>
  <c r="BG253" i="9"/>
  <c r="BF253" i="9"/>
  <c r="T253" i="9"/>
  <c r="R253" i="9"/>
  <c r="P253" i="9"/>
  <c r="BK253" i="9"/>
  <c r="J253" i="9"/>
  <c r="BE253" i="9"/>
  <c r="BI245" i="9"/>
  <c r="BH245" i="9"/>
  <c r="BG245" i="9"/>
  <c r="BF245" i="9"/>
  <c r="T245" i="9"/>
  <c r="R245" i="9"/>
  <c r="P245" i="9"/>
  <c r="BK245" i="9"/>
  <c r="J245" i="9"/>
  <c r="BE245" i="9" s="1"/>
  <c r="BI234" i="9"/>
  <c r="BH234" i="9"/>
  <c r="BG234" i="9"/>
  <c r="BF234" i="9"/>
  <c r="T234" i="9"/>
  <c r="R234" i="9"/>
  <c r="P234" i="9"/>
  <c r="BK234" i="9"/>
  <c r="J234" i="9"/>
  <c r="BE234" i="9"/>
  <c r="BI223" i="9"/>
  <c r="BH223" i="9"/>
  <c r="BG223" i="9"/>
  <c r="BF223" i="9"/>
  <c r="T223" i="9"/>
  <c r="R223" i="9"/>
  <c r="P223" i="9"/>
  <c r="BK223" i="9"/>
  <c r="J223" i="9"/>
  <c r="BE223" i="9" s="1"/>
  <c r="BI212" i="9"/>
  <c r="BH212" i="9"/>
  <c r="BG212" i="9"/>
  <c r="BF212" i="9"/>
  <c r="T212" i="9"/>
  <c r="R212" i="9"/>
  <c r="P212" i="9"/>
  <c r="BK212" i="9"/>
  <c r="J212" i="9"/>
  <c r="BE212" i="9"/>
  <c r="BI201" i="9"/>
  <c r="BH201" i="9"/>
  <c r="BG201" i="9"/>
  <c r="BF201" i="9"/>
  <c r="T201" i="9"/>
  <c r="R201" i="9"/>
  <c r="P201" i="9"/>
  <c r="BK201" i="9"/>
  <c r="J201" i="9"/>
  <c r="BE201" i="9" s="1"/>
  <c r="BI190" i="9"/>
  <c r="BH190" i="9"/>
  <c r="BG190" i="9"/>
  <c r="BF190" i="9"/>
  <c r="T190" i="9"/>
  <c r="R190" i="9"/>
  <c r="R189" i="9" s="1"/>
  <c r="P190" i="9"/>
  <c r="BK190" i="9"/>
  <c r="BK189" i="9" s="1"/>
  <c r="J189" i="9" s="1"/>
  <c r="J71" i="9" s="1"/>
  <c r="J190" i="9"/>
  <c r="BE190" i="9"/>
  <c r="BI188" i="9"/>
  <c r="BH188" i="9"/>
  <c r="BG188" i="9"/>
  <c r="BF188" i="9"/>
  <c r="T188" i="9"/>
  <c r="R188" i="9"/>
  <c r="P188" i="9"/>
  <c r="BK188" i="9"/>
  <c r="J188" i="9"/>
  <c r="BE188" i="9"/>
  <c r="BI187" i="9"/>
  <c r="BH187" i="9"/>
  <c r="BG187" i="9"/>
  <c r="BF187" i="9"/>
  <c r="T187" i="9"/>
  <c r="R187" i="9"/>
  <c r="P187" i="9"/>
  <c r="BK187" i="9"/>
  <c r="J187" i="9"/>
  <c r="BE187" i="9" s="1"/>
  <c r="BI186" i="9"/>
  <c r="BH186" i="9"/>
  <c r="BG186" i="9"/>
  <c r="BF186" i="9"/>
  <c r="T186" i="9"/>
  <c r="R186" i="9"/>
  <c r="P186" i="9"/>
  <c r="BK186" i="9"/>
  <c r="J186" i="9"/>
  <c r="BE186" i="9"/>
  <c r="BI180" i="9"/>
  <c r="BH180" i="9"/>
  <c r="BG180" i="9"/>
  <c r="BF180" i="9"/>
  <c r="T180" i="9"/>
  <c r="R180" i="9"/>
  <c r="P180" i="9"/>
  <c r="BK180" i="9"/>
  <c r="J180" i="9"/>
  <c r="BE180" i="9" s="1"/>
  <c r="BI174" i="9"/>
  <c r="BH174" i="9"/>
  <c r="BG174" i="9"/>
  <c r="BF174" i="9"/>
  <c r="T174" i="9"/>
  <c r="R174" i="9"/>
  <c r="P174" i="9"/>
  <c r="BK174" i="9"/>
  <c r="J174" i="9"/>
  <c r="BE174" i="9"/>
  <c r="BI173" i="9"/>
  <c r="BH173" i="9"/>
  <c r="BG173" i="9"/>
  <c r="BF173" i="9"/>
  <c r="T173" i="9"/>
  <c r="R173" i="9"/>
  <c r="P173" i="9"/>
  <c r="BK173" i="9"/>
  <c r="J173" i="9"/>
  <c r="BE173" i="9" s="1"/>
  <c r="BI165" i="9"/>
  <c r="BH165" i="9"/>
  <c r="BG165" i="9"/>
  <c r="BF165" i="9"/>
  <c r="T165" i="9"/>
  <c r="R165" i="9"/>
  <c r="R164" i="9" s="1"/>
  <c r="P165" i="9"/>
  <c r="BK165" i="9"/>
  <c r="BK164" i="9" s="1"/>
  <c r="J164" i="9" s="1"/>
  <c r="J70" i="9" s="1"/>
  <c r="J165" i="9"/>
  <c r="BE165" i="9"/>
  <c r="BI161" i="9"/>
  <c r="BH161" i="9"/>
  <c r="BG161" i="9"/>
  <c r="BF161" i="9"/>
  <c r="T161" i="9"/>
  <c r="R161" i="9"/>
  <c r="P161" i="9"/>
  <c r="BK161" i="9"/>
  <c r="J161" i="9"/>
  <c r="BE161" i="9"/>
  <c r="BI156" i="9"/>
  <c r="BH156" i="9"/>
  <c r="BG156" i="9"/>
  <c r="BF156" i="9"/>
  <c r="T156" i="9"/>
  <c r="R156" i="9"/>
  <c r="P156" i="9"/>
  <c r="BK156" i="9"/>
  <c r="J156" i="9"/>
  <c r="BE156" i="9" s="1"/>
  <c r="BI150" i="9"/>
  <c r="BH150" i="9"/>
  <c r="BG150" i="9"/>
  <c r="BF150" i="9"/>
  <c r="T150" i="9"/>
  <c r="R150" i="9"/>
  <c r="P150" i="9"/>
  <c r="BK150" i="9"/>
  <c r="J150" i="9"/>
  <c r="BE150" i="9"/>
  <c r="BI145" i="9"/>
  <c r="BH145" i="9"/>
  <c r="BG145" i="9"/>
  <c r="BF145" i="9"/>
  <c r="T145" i="9"/>
  <c r="R145" i="9"/>
  <c r="P145" i="9"/>
  <c r="BK145" i="9"/>
  <c r="J145" i="9"/>
  <c r="BE145" i="9" s="1"/>
  <c r="BI139" i="9"/>
  <c r="BH139" i="9"/>
  <c r="BG139" i="9"/>
  <c r="BF139" i="9"/>
  <c r="T139" i="9"/>
  <c r="R139" i="9"/>
  <c r="R138" i="9" s="1"/>
  <c r="R137" i="9" s="1"/>
  <c r="P139" i="9"/>
  <c r="BK139" i="9"/>
  <c r="BK138" i="9"/>
  <c r="J139" i="9"/>
  <c r="BE139" i="9" s="1"/>
  <c r="BI136" i="9"/>
  <c r="BH136" i="9"/>
  <c r="BG136" i="9"/>
  <c r="BF136" i="9"/>
  <c r="T136" i="9"/>
  <c r="T134" i="9" s="1"/>
  <c r="R136" i="9"/>
  <c r="P136" i="9"/>
  <c r="BK136" i="9"/>
  <c r="J136" i="9"/>
  <c r="BE136" i="9" s="1"/>
  <c r="BI135" i="9"/>
  <c r="BH135" i="9"/>
  <c r="BG135" i="9"/>
  <c r="BF135" i="9"/>
  <c r="T135" i="9"/>
  <c r="R135" i="9"/>
  <c r="R134" i="9" s="1"/>
  <c r="P135" i="9"/>
  <c r="P134" i="9"/>
  <c r="BK135" i="9"/>
  <c r="BK134" i="9" s="1"/>
  <c r="J134" i="9" s="1"/>
  <c r="J67" i="9" s="1"/>
  <c r="J135" i="9"/>
  <c r="BE135" i="9"/>
  <c r="BI133" i="9"/>
  <c r="BH133" i="9"/>
  <c r="BG133" i="9"/>
  <c r="BF133" i="9"/>
  <c r="T133" i="9"/>
  <c r="R133" i="9"/>
  <c r="P133" i="9"/>
  <c r="BK133" i="9"/>
  <c r="BK131" i="9" s="1"/>
  <c r="J133" i="9"/>
  <c r="BE133" i="9"/>
  <c r="BI132" i="9"/>
  <c r="BH132" i="9"/>
  <c r="BG132" i="9"/>
  <c r="BF132" i="9"/>
  <c r="T132" i="9"/>
  <c r="T131" i="9" s="1"/>
  <c r="R132" i="9"/>
  <c r="R131" i="9"/>
  <c r="P132" i="9"/>
  <c r="P131" i="9" s="1"/>
  <c r="BK132" i="9"/>
  <c r="J131" i="9"/>
  <c r="J66" i="9" s="1"/>
  <c r="J132" i="9"/>
  <c r="BE132" i="9" s="1"/>
  <c r="BI129" i="9"/>
  <c r="BH129" i="9"/>
  <c r="BG129" i="9"/>
  <c r="BF129" i="9"/>
  <c r="T129" i="9"/>
  <c r="R129" i="9"/>
  <c r="P129" i="9"/>
  <c r="BK129" i="9"/>
  <c r="J129" i="9"/>
  <c r="BE129" i="9" s="1"/>
  <c r="BI125" i="9"/>
  <c r="BH125" i="9"/>
  <c r="BG125" i="9"/>
  <c r="BF125" i="9"/>
  <c r="T125" i="9"/>
  <c r="R125" i="9"/>
  <c r="P125" i="9"/>
  <c r="BK125" i="9"/>
  <c r="J125" i="9"/>
  <c r="BE125" i="9"/>
  <c r="BI123" i="9"/>
  <c r="BH123" i="9"/>
  <c r="BG123" i="9"/>
  <c r="BF123" i="9"/>
  <c r="T123" i="9"/>
  <c r="R123" i="9"/>
  <c r="P123" i="9"/>
  <c r="BK123" i="9"/>
  <c r="J123" i="9"/>
  <c r="BE123" i="9" s="1"/>
  <c r="BI122" i="9"/>
  <c r="BH122" i="9"/>
  <c r="BG122" i="9"/>
  <c r="BF122" i="9"/>
  <c r="T122" i="9"/>
  <c r="R122" i="9"/>
  <c r="P122" i="9"/>
  <c r="BK122" i="9"/>
  <c r="J122" i="9"/>
  <c r="BE122" i="9"/>
  <c r="BI119" i="9"/>
  <c r="BH119" i="9"/>
  <c r="BG119" i="9"/>
  <c r="BF119" i="9"/>
  <c r="T119" i="9"/>
  <c r="R119" i="9"/>
  <c r="P119" i="9"/>
  <c r="BK119" i="9"/>
  <c r="J119" i="9"/>
  <c r="BE119" i="9" s="1"/>
  <c r="BI118" i="9"/>
  <c r="BH118" i="9"/>
  <c r="BG118" i="9"/>
  <c r="BF118" i="9"/>
  <c r="T118" i="9"/>
  <c r="R118" i="9"/>
  <c r="P118" i="9"/>
  <c r="BK118" i="9"/>
  <c r="J118" i="9"/>
  <c r="BE118" i="9"/>
  <c r="BI112" i="9"/>
  <c r="BH112" i="9"/>
  <c r="BG112" i="9"/>
  <c r="BF112" i="9"/>
  <c r="T112" i="9"/>
  <c r="R112" i="9"/>
  <c r="R96" i="9" s="1"/>
  <c r="R95" i="9" s="1"/>
  <c r="R94" i="9" s="1"/>
  <c r="P112" i="9"/>
  <c r="BK112" i="9"/>
  <c r="J112" i="9"/>
  <c r="BE112" i="9" s="1"/>
  <c r="BI104" i="9"/>
  <c r="BH104" i="9"/>
  <c r="BG104" i="9"/>
  <c r="BF104" i="9"/>
  <c r="T104" i="9"/>
  <c r="R104" i="9"/>
  <c r="P104" i="9"/>
  <c r="BK104" i="9"/>
  <c r="J104" i="9"/>
  <c r="BE104" i="9"/>
  <c r="BI97" i="9"/>
  <c r="BH97" i="9"/>
  <c r="F38" i="9"/>
  <c r="BC65" i="1" s="1"/>
  <c r="BG97" i="9"/>
  <c r="BF97" i="9"/>
  <c r="J36" i="9" s="1"/>
  <c r="AW65" i="1" s="1"/>
  <c r="F36" i="9"/>
  <c r="BA65" i="1" s="1"/>
  <c r="T97" i="9"/>
  <c r="R97" i="9"/>
  <c r="P97" i="9"/>
  <c r="BK97" i="9"/>
  <c r="BK96" i="9"/>
  <c r="J97" i="9"/>
  <c r="BE97" i="9" s="1"/>
  <c r="F88" i="9"/>
  <c r="E86" i="9"/>
  <c r="F56" i="9"/>
  <c r="E54" i="9"/>
  <c r="J26" i="9"/>
  <c r="E26" i="9"/>
  <c r="J91" i="9"/>
  <c r="J59" i="9"/>
  <c r="J25" i="9"/>
  <c r="J23" i="9"/>
  <c r="E23" i="9"/>
  <c r="J22" i="9"/>
  <c r="J20" i="9"/>
  <c r="E20" i="9"/>
  <c r="F91" i="9" s="1"/>
  <c r="J19" i="9"/>
  <c r="J17" i="9"/>
  <c r="E17" i="9"/>
  <c r="F90" i="9"/>
  <c r="F58" i="9"/>
  <c r="J16" i="9"/>
  <c r="J14" i="9"/>
  <c r="J88" i="9"/>
  <c r="J56" i="9"/>
  <c r="E7" i="9"/>
  <c r="E82" i="9" s="1"/>
  <c r="J39" i="8"/>
  <c r="J38" i="8"/>
  <c r="AY64" i="1" s="1"/>
  <c r="J37" i="8"/>
  <c r="AX64" i="1"/>
  <c r="BI135" i="8"/>
  <c r="BH135" i="8"/>
  <c r="BG135" i="8"/>
  <c r="BF135" i="8"/>
  <c r="T135" i="8"/>
  <c r="R135" i="8"/>
  <c r="P135" i="8"/>
  <c r="BK135" i="8"/>
  <c r="J135" i="8"/>
  <c r="BE135" i="8" s="1"/>
  <c r="BI133" i="8"/>
  <c r="BH133" i="8"/>
  <c r="BG133" i="8"/>
  <c r="BF133" i="8"/>
  <c r="T133" i="8"/>
  <c r="R133" i="8"/>
  <c r="P133" i="8"/>
  <c r="BK133" i="8"/>
  <c r="J133" i="8"/>
  <c r="BE133" i="8"/>
  <c r="BI129" i="8"/>
  <c r="BH129" i="8"/>
  <c r="BG129" i="8"/>
  <c r="BF129" i="8"/>
  <c r="T129" i="8"/>
  <c r="R129" i="8"/>
  <c r="P129" i="8"/>
  <c r="BK129" i="8"/>
  <c r="J129" i="8"/>
  <c r="BE129" i="8" s="1"/>
  <c r="BI123" i="8"/>
  <c r="BH123" i="8"/>
  <c r="BG123" i="8"/>
  <c r="BF123" i="8"/>
  <c r="T123" i="8"/>
  <c r="R123" i="8"/>
  <c r="P123" i="8"/>
  <c r="BK123" i="8"/>
  <c r="J123" i="8"/>
  <c r="BE123" i="8"/>
  <c r="BI118" i="8"/>
  <c r="BH118" i="8"/>
  <c r="BG118" i="8"/>
  <c r="BF118" i="8"/>
  <c r="T118" i="8"/>
  <c r="R118" i="8"/>
  <c r="P118" i="8"/>
  <c r="BK118" i="8"/>
  <c r="J118" i="8"/>
  <c r="BE118" i="8" s="1"/>
  <c r="BI113" i="8"/>
  <c r="BH113" i="8"/>
  <c r="BG113" i="8"/>
  <c r="BF113" i="8"/>
  <c r="T113" i="8"/>
  <c r="R113" i="8"/>
  <c r="P113" i="8"/>
  <c r="BK113" i="8"/>
  <c r="J113" i="8"/>
  <c r="BE113" i="8"/>
  <c r="BI108" i="8"/>
  <c r="BH108" i="8"/>
  <c r="BG108" i="8"/>
  <c r="BF108" i="8"/>
  <c r="T108" i="8"/>
  <c r="R108" i="8"/>
  <c r="P108" i="8"/>
  <c r="BK108" i="8"/>
  <c r="J108" i="8"/>
  <c r="BE108" i="8" s="1"/>
  <c r="BI103" i="8"/>
  <c r="BH103" i="8"/>
  <c r="BG103" i="8"/>
  <c r="BF103" i="8"/>
  <c r="T103" i="8"/>
  <c r="R103" i="8"/>
  <c r="P103" i="8"/>
  <c r="BK103" i="8"/>
  <c r="J103" i="8"/>
  <c r="BE103" i="8"/>
  <c r="BI97" i="8"/>
  <c r="BH97" i="8"/>
  <c r="BG97" i="8"/>
  <c r="BF97" i="8"/>
  <c r="T97" i="8"/>
  <c r="T96" i="8" s="1"/>
  <c r="T95" i="8" s="1"/>
  <c r="R97" i="8"/>
  <c r="P97" i="8"/>
  <c r="P96" i="8"/>
  <c r="P95" i="8" s="1"/>
  <c r="BK97" i="8"/>
  <c r="J97" i="8"/>
  <c r="BE97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T93" i="8"/>
  <c r="R93" i="8"/>
  <c r="P93" i="8"/>
  <c r="BK93" i="8"/>
  <c r="J93" i="8"/>
  <c r="BE93" i="8" s="1"/>
  <c r="F35" i="8" s="1"/>
  <c r="AZ64" i="1" s="1"/>
  <c r="BI92" i="8"/>
  <c r="F39" i="8"/>
  <c r="BD64" i="1" s="1"/>
  <c r="BH92" i="8"/>
  <c r="BG92" i="8"/>
  <c r="F37" i="8" s="1"/>
  <c r="BB64" i="1" s="1"/>
  <c r="BF92" i="8"/>
  <c r="T92" i="8"/>
  <c r="T91" i="8" s="1"/>
  <c r="T90" i="8" s="1"/>
  <c r="T89" i="8" s="1"/>
  <c r="R92" i="8"/>
  <c r="R91" i="8" s="1"/>
  <c r="R90" i="8" s="1"/>
  <c r="P92" i="8"/>
  <c r="P91" i="8" s="1"/>
  <c r="P90" i="8" s="1"/>
  <c r="P89" i="8" s="1"/>
  <c r="AU64" i="1" s="1"/>
  <c r="BK92" i="8"/>
  <c r="BK91" i="8" s="1"/>
  <c r="BK90" i="8" s="1"/>
  <c r="J92" i="8"/>
  <c r="BE92" i="8" s="1"/>
  <c r="F83" i="8"/>
  <c r="E81" i="8"/>
  <c r="F56" i="8"/>
  <c r="E54" i="8"/>
  <c r="J26" i="8"/>
  <c r="E26" i="8"/>
  <c r="J86" i="8" s="1"/>
  <c r="J59" i="8"/>
  <c r="J25" i="8"/>
  <c r="J23" i="8"/>
  <c r="E23" i="8"/>
  <c r="J85" i="8"/>
  <c r="J58" i="8"/>
  <c r="J22" i="8"/>
  <c r="J20" i="8"/>
  <c r="E20" i="8"/>
  <c r="J19" i="8"/>
  <c r="J17" i="8"/>
  <c r="E17" i="8"/>
  <c r="F85" i="8" s="1"/>
  <c r="J16" i="8"/>
  <c r="J14" i="8"/>
  <c r="J83" i="8" s="1"/>
  <c r="E7" i="8"/>
  <c r="J39" i="7"/>
  <c r="J38" i="7"/>
  <c r="AY62" i="1" s="1"/>
  <c r="J37" i="7"/>
  <c r="AX62" i="1" s="1"/>
  <c r="BI226" i="7"/>
  <c r="BH226" i="7"/>
  <c r="BG226" i="7"/>
  <c r="BF226" i="7"/>
  <c r="T226" i="7"/>
  <c r="R226" i="7"/>
  <c r="P226" i="7"/>
  <c r="BK226" i="7"/>
  <c r="J226" i="7"/>
  <c r="BE226" i="7" s="1"/>
  <c r="BI225" i="7"/>
  <c r="BH225" i="7"/>
  <c r="BG225" i="7"/>
  <c r="BF225" i="7"/>
  <c r="T225" i="7"/>
  <c r="R225" i="7"/>
  <c r="P225" i="7"/>
  <c r="BK225" i="7"/>
  <c r="J225" i="7"/>
  <c r="BE225" i="7" s="1"/>
  <c r="BI224" i="7"/>
  <c r="BH224" i="7"/>
  <c r="BG224" i="7"/>
  <c r="BF224" i="7"/>
  <c r="T224" i="7"/>
  <c r="R224" i="7"/>
  <c r="P224" i="7"/>
  <c r="BK224" i="7"/>
  <c r="J224" i="7"/>
  <c r="BE224" i="7" s="1"/>
  <c r="BI217" i="7"/>
  <c r="BH217" i="7"/>
  <c r="BG217" i="7"/>
  <c r="BF217" i="7"/>
  <c r="T217" i="7"/>
  <c r="R217" i="7"/>
  <c r="P217" i="7"/>
  <c r="BK217" i="7"/>
  <c r="J217" i="7"/>
  <c r="BE217" i="7"/>
  <c r="BI210" i="7"/>
  <c r="BH210" i="7"/>
  <c r="BG210" i="7"/>
  <c r="BF210" i="7"/>
  <c r="T210" i="7"/>
  <c r="R210" i="7"/>
  <c r="R209" i="7" s="1"/>
  <c r="P210" i="7"/>
  <c r="P209" i="7" s="1"/>
  <c r="BK210" i="7"/>
  <c r="BK209" i="7" s="1"/>
  <c r="J209" i="7" s="1"/>
  <c r="J73" i="7" s="1"/>
  <c r="J210" i="7"/>
  <c r="BE210" i="7" s="1"/>
  <c r="BI208" i="7"/>
  <c r="BH208" i="7"/>
  <c r="BG208" i="7"/>
  <c r="BF208" i="7"/>
  <c r="T208" i="7"/>
  <c r="R208" i="7"/>
  <c r="P208" i="7"/>
  <c r="BK208" i="7"/>
  <c r="J208" i="7"/>
  <c r="BE208" i="7" s="1"/>
  <c r="BI207" i="7"/>
  <c r="BH207" i="7"/>
  <c r="BG207" i="7"/>
  <c r="BF207" i="7"/>
  <c r="T207" i="7"/>
  <c r="R207" i="7"/>
  <c r="P207" i="7"/>
  <c r="BK207" i="7"/>
  <c r="J207" i="7"/>
  <c r="BE207" i="7" s="1"/>
  <c r="BI206" i="7"/>
  <c r="BH206" i="7"/>
  <c r="BG206" i="7"/>
  <c r="BF206" i="7"/>
  <c r="T206" i="7"/>
  <c r="R206" i="7"/>
  <c r="P206" i="7"/>
  <c r="BK206" i="7"/>
  <c r="J206" i="7"/>
  <c r="BE206" i="7" s="1"/>
  <c r="BI205" i="7"/>
  <c r="BH205" i="7"/>
  <c r="BG205" i="7"/>
  <c r="BF205" i="7"/>
  <c r="T205" i="7"/>
  <c r="R205" i="7"/>
  <c r="P205" i="7"/>
  <c r="BK205" i="7"/>
  <c r="J205" i="7"/>
  <c r="BE205" i="7" s="1"/>
  <c r="BI201" i="7"/>
  <c r="BH201" i="7"/>
  <c r="BG201" i="7"/>
  <c r="BF201" i="7"/>
  <c r="T201" i="7"/>
  <c r="T200" i="7" s="1"/>
  <c r="R201" i="7"/>
  <c r="R200" i="7"/>
  <c r="P201" i="7"/>
  <c r="BK201" i="7"/>
  <c r="BK200" i="7" s="1"/>
  <c r="J201" i="7"/>
  <c r="BE201" i="7" s="1"/>
  <c r="BI198" i="7"/>
  <c r="BH198" i="7"/>
  <c r="BG198" i="7"/>
  <c r="BF198" i="7"/>
  <c r="T198" i="7"/>
  <c r="R198" i="7"/>
  <c r="P198" i="7"/>
  <c r="BK198" i="7"/>
  <c r="J198" i="7"/>
  <c r="BE198" i="7"/>
  <c r="BI197" i="7"/>
  <c r="BH197" i="7"/>
  <c r="BG197" i="7"/>
  <c r="BF197" i="7"/>
  <c r="T197" i="7"/>
  <c r="T196" i="7" s="1"/>
  <c r="R197" i="7"/>
  <c r="R196" i="7" s="1"/>
  <c r="P197" i="7"/>
  <c r="P196" i="7" s="1"/>
  <c r="BK197" i="7"/>
  <c r="BK196" i="7" s="1"/>
  <c r="J196" i="7"/>
  <c r="J70" i="7" s="1"/>
  <c r="J197" i="7"/>
  <c r="BE197" i="7" s="1"/>
  <c r="BI195" i="7"/>
  <c r="BH195" i="7"/>
  <c r="BG195" i="7"/>
  <c r="BF195" i="7"/>
  <c r="T195" i="7"/>
  <c r="R195" i="7"/>
  <c r="P195" i="7"/>
  <c r="BK195" i="7"/>
  <c r="J195" i="7"/>
  <c r="BE195" i="7" s="1"/>
  <c r="BI194" i="7"/>
  <c r="BH194" i="7"/>
  <c r="BG194" i="7"/>
  <c r="BF194" i="7"/>
  <c r="T194" i="7"/>
  <c r="R194" i="7"/>
  <c r="R193" i="7"/>
  <c r="P194" i="7"/>
  <c r="P193" i="7" s="1"/>
  <c r="BK194" i="7"/>
  <c r="BK193" i="7" s="1"/>
  <c r="J193" i="7" s="1"/>
  <c r="J69" i="7" s="1"/>
  <c r="J194" i="7"/>
  <c r="BE194" i="7"/>
  <c r="BI189" i="7"/>
  <c r="BH189" i="7"/>
  <c r="BG189" i="7"/>
  <c r="BF189" i="7"/>
  <c r="T189" i="7"/>
  <c r="R189" i="7"/>
  <c r="P189" i="7"/>
  <c r="BK189" i="7"/>
  <c r="J189" i="7"/>
  <c r="BE189" i="7" s="1"/>
  <c r="BI183" i="7"/>
  <c r="BH183" i="7"/>
  <c r="BG183" i="7"/>
  <c r="BF183" i="7"/>
  <c r="T183" i="7"/>
  <c r="T165" i="7" s="1"/>
  <c r="R183" i="7"/>
  <c r="P183" i="7"/>
  <c r="BK183" i="7"/>
  <c r="J183" i="7"/>
  <c r="BE183" i="7" s="1"/>
  <c r="BI178" i="7"/>
  <c r="BH178" i="7"/>
  <c r="BG178" i="7"/>
  <c r="BF178" i="7"/>
  <c r="T178" i="7"/>
  <c r="R178" i="7"/>
  <c r="P178" i="7"/>
  <c r="P165" i="7" s="1"/>
  <c r="BK178" i="7"/>
  <c r="J178" i="7"/>
  <c r="BE178" i="7" s="1"/>
  <c r="BI172" i="7"/>
  <c r="BH172" i="7"/>
  <c r="BG172" i="7"/>
  <c r="BF172" i="7"/>
  <c r="T172" i="7"/>
  <c r="R172" i="7"/>
  <c r="P172" i="7"/>
  <c r="BK172" i="7"/>
  <c r="J172" i="7"/>
  <c r="BE172" i="7"/>
  <c r="BI166" i="7"/>
  <c r="BH166" i="7"/>
  <c r="BG166" i="7"/>
  <c r="BF166" i="7"/>
  <c r="T166" i="7"/>
  <c r="R166" i="7"/>
  <c r="R165" i="7"/>
  <c r="P166" i="7"/>
  <c r="BK166" i="7"/>
  <c r="BK165" i="7"/>
  <c r="J165" i="7" s="1"/>
  <c r="J68" i="7" s="1"/>
  <c r="J166" i="7"/>
  <c r="BE166" i="7" s="1"/>
  <c r="BI159" i="7"/>
  <c r="BH159" i="7"/>
  <c r="BG159" i="7"/>
  <c r="BF159" i="7"/>
  <c r="T159" i="7"/>
  <c r="T158" i="7"/>
  <c r="R159" i="7"/>
  <c r="R158" i="7"/>
  <c r="P159" i="7"/>
  <c r="P158" i="7"/>
  <c r="BK159" i="7"/>
  <c r="BK158" i="7"/>
  <c r="J158" i="7" s="1"/>
  <c r="J159" i="7"/>
  <c r="BE159" i="7" s="1"/>
  <c r="J67" i="7"/>
  <c r="BI148" i="7"/>
  <c r="BH148" i="7"/>
  <c r="BG148" i="7"/>
  <c r="BF148" i="7"/>
  <c r="T148" i="7"/>
  <c r="R148" i="7"/>
  <c r="P148" i="7"/>
  <c r="BK148" i="7"/>
  <c r="J148" i="7"/>
  <c r="BE148" i="7"/>
  <c r="BI139" i="7"/>
  <c r="BH139" i="7"/>
  <c r="BG139" i="7"/>
  <c r="BF139" i="7"/>
  <c r="T139" i="7"/>
  <c r="R139" i="7"/>
  <c r="P139" i="7"/>
  <c r="BK139" i="7"/>
  <c r="J139" i="7"/>
  <c r="BE139" i="7"/>
  <c r="BI130" i="7"/>
  <c r="BH130" i="7"/>
  <c r="BG130" i="7"/>
  <c r="BF130" i="7"/>
  <c r="T130" i="7"/>
  <c r="T129" i="7"/>
  <c r="R130" i="7"/>
  <c r="R129" i="7"/>
  <c r="P130" i="7"/>
  <c r="P129" i="7"/>
  <c r="BK130" i="7"/>
  <c r="BK129" i="7"/>
  <c r="J129" i="7" s="1"/>
  <c r="J66" i="7" s="1"/>
  <c r="J130" i="7"/>
  <c r="BE130" i="7" s="1"/>
  <c r="BI128" i="7"/>
  <c r="BH128" i="7"/>
  <c r="BG128" i="7"/>
  <c r="BF128" i="7"/>
  <c r="T128" i="7"/>
  <c r="R128" i="7"/>
  <c r="P128" i="7"/>
  <c r="BK128" i="7"/>
  <c r="J128" i="7"/>
  <c r="BE128" i="7"/>
  <c r="BI122" i="7"/>
  <c r="BH122" i="7"/>
  <c r="BG122" i="7"/>
  <c r="BF122" i="7"/>
  <c r="T122" i="7"/>
  <c r="R122" i="7"/>
  <c r="P122" i="7"/>
  <c r="BK122" i="7"/>
  <c r="J122" i="7"/>
  <c r="BE122" i="7"/>
  <c r="BI116" i="7"/>
  <c r="BH116" i="7"/>
  <c r="BG116" i="7"/>
  <c r="BF116" i="7"/>
  <c r="T116" i="7"/>
  <c r="R116" i="7"/>
  <c r="P116" i="7"/>
  <c r="BK116" i="7"/>
  <c r="J116" i="7"/>
  <c r="BE116" i="7"/>
  <c r="BI107" i="7"/>
  <c r="BH107" i="7"/>
  <c r="BG107" i="7"/>
  <c r="BF107" i="7"/>
  <c r="T107" i="7"/>
  <c r="R107" i="7"/>
  <c r="P107" i="7"/>
  <c r="BK107" i="7"/>
  <c r="J107" i="7"/>
  <c r="BE107" i="7"/>
  <c r="BI98" i="7"/>
  <c r="BH98" i="7"/>
  <c r="F38" i="7" s="1"/>
  <c r="BC62" i="1" s="1"/>
  <c r="BG98" i="7"/>
  <c r="F37" i="7"/>
  <c r="BB62" i="1" s="1"/>
  <c r="BF98" i="7"/>
  <c r="T98" i="7"/>
  <c r="T97" i="7"/>
  <c r="R98" i="7"/>
  <c r="R97" i="7"/>
  <c r="R96" i="7" s="1"/>
  <c r="P98" i="7"/>
  <c r="P97" i="7"/>
  <c r="P96" i="7" s="1"/>
  <c r="BK98" i="7"/>
  <c r="J98" i="7"/>
  <c r="BE98" i="7" s="1"/>
  <c r="J35" i="7" s="1"/>
  <c r="AV62" i="1" s="1"/>
  <c r="F35" i="7"/>
  <c r="AZ62" i="1" s="1"/>
  <c r="F89" i="7"/>
  <c r="E87" i="7"/>
  <c r="F56" i="7"/>
  <c r="E54" i="7"/>
  <c r="J26" i="7"/>
  <c r="E26" i="7"/>
  <c r="J92" i="7" s="1"/>
  <c r="J25" i="7"/>
  <c r="J23" i="7"/>
  <c r="E23" i="7"/>
  <c r="J91" i="7"/>
  <c r="J58" i="7"/>
  <c r="J22" i="7"/>
  <c r="J20" i="7"/>
  <c r="E20" i="7"/>
  <c r="F92" i="7" s="1"/>
  <c r="F59" i="7"/>
  <c r="J19" i="7"/>
  <c r="J17" i="7"/>
  <c r="E17" i="7"/>
  <c r="F58" i="7" s="1"/>
  <c r="F91" i="7"/>
  <c r="J16" i="7"/>
  <c r="J14" i="7"/>
  <c r="J56" i="7" s="1"/>
  <c r="E7" i="7"/>
  <c r="E83" i="7" s="1"/>
  <c r="J39" i="6"/>
  <c r="J38" i="6"/>
  <c r="AY61" i="1" s="1"/>
  <c r="J37" i="6"/>
  <c r="AX61" i="1" s="1"/>
  <c r="BI266" i="6"/>
  <c r="BH266" i="6"/>
  <c r="BG266" i="6"/>
  <c r="BF266" i="6"/>
  <c r="T266" i="6"/>
  <c r="R266" i="6"/>
  <c r="P266" i="6"/>
  <c r="BK266" i="6"/>
  <c r="J266" i="6"/>
  <c r="BE266" i="6" s="1"/>
  <c r="BI265" i="6"/>
  <c r="BH265" i="6"/>
  <c r="BG265" i="6"/>
  <c r="BF265" i="6"/>
  <c r="T265" i="6"/>
  <c r="T264" i="6" s="1"/>
  <c r="R265" i="6"/>
  <c r="R264" i="6" s="1"/>
  <c r="P265" i="6"/>
  <c r="P264" i="6" s="1"/>
  <c r="BK265" i="6"/>
  <c r="BK264" i="6" s="1"/>
  <c r="J264" i="6"/>
  <c r="J78" i="6" s="1"/>
  <c r="J265" i="6"/>
  <c r="BE265" i="6"/>
  <c r="BI263" i="6"/>
  <c r="BH263" i="6"/>
  <c r="BG263" i="6"/>
  <c r="BF263" i="6"/>
  <c r="T263" i="6"/>
  <c r="R263" i="6"/>
  <c r="P263" i="6"/>
  <c r="BK263" i="6"/>
  <c r="J263" i="6"/>
  <c r="BE263" i="6" s="1"/>
  <c r="BI262" i="6"/>
  <c r="BH262" i="6"/>
  <c r="BG262" i="6"/>
  <c r="BF262" i="6"/>
  <c r="T262" i="6"/>
  <c r="R262" i="6"/>
  <c r="P262" i="6"/>
  <c r="BK262" i="6"/>
  <c r="J262" i="6"/>
  <c r="BE262" i="6" s="1"/>
  <c r="BI261" i="6"/>
  <c r="BH261" i="6"/>
  <c r="BG261" i="6"/>
  <c r="BF261" i="6"/>
  <c r="T261" i="6"/>
  <c r="R261" i="6"/>
  <c r="P261" i="6"/>
  <c r="BK261" i="6"/>
  <c r="J261" i="6"/>
  <c r="BE261" i="6" s="1"/>
  <c r="BI260" i="6"/>
  <c r="BH260" i="6"/>
  <c r="BG260" i="6"/>
  <c r="BF260" i="6"/>
  <c r="T260" i="6"/>
  <c r="R260" i="6"/>
  <c r="P260" i="6"/>
  <c r="BK260" i="6"/>
  <c r="J260" i="6"/>
  <c r="BE260" i="6" s="1"/>
  <c r="BI259" i="6"/>
  <c r="BH259" i="6"/>
  <c r="BG259" i="6"/>
  <c r="BF259" i="6"/>
  <c r="T259" i="6"/>
  <c r="R259" i="6"/>
  <c r="P259" i="6"/>
  <c r="BK259" i="6"/>
  <c r="J259" i="6"/>
  <c r="BE259" i="6" s="1"/>
  <c r="BI258" i="6"/>
  <c r="BH258" i="6"/>
  <c r="BG258" i="6"/>
  <c r="BF258" i="6"/>
  <c r="T258" i="6"/>
  <c r="R258" i="6"/>
  <c r="P258" i="6"/>
  <c r="BK258" i="6"/>
  <c r="J258" i="6"/>
  <c r="BE258" i="6" s="1"/>
  <c r="BI257" i="6"/>
  <c r="BH257" i="6"/>
  <c r="BG257" i="6"/>
  <c r="BF257" i="6"/>
  <c r="T257" i="6"/>
  <c r="R257" i="6"/>
  <c r="P257" i="6"/>
  <c r="BK257" i="6"/>
  <c r="J257" i="6"/>
  <c r="BE257" i="6" s="1"/>
  <c r="BI256" i="6"/>
  <c r="BH256" i="6"/>
  <c r="BG256" i="6"/>
  <c r="BF256" i="6"/>
  <c r="T256" i="6"/>
  <c r="R256" i="6"/>
  <c r="R255" i="6" s="1"/>
  <c r="P256" i="6"/>
  <c r="P255" i="6" s="1"/>
  <c r="BK256" i="6"/>
  <c r="BK255" i="6" s="1"/>
  <c r="J255" i="6"/>
  <c r="J77" i="6" s="1"/>
  <c r="J256" i="6"/>
  <c r="BE256" i="6"/>
  <c r="BI254" i="6"/>
  <c r="BH254" i="6"/>
  <c r="BG254" i="6"/>
  <c r="BF254" i="6"/>
  <c r="T254" i="6"/>
  <c r="R254" i="6"/>
  <c r="P254" i="6"/>
  <c r="BK254" i="6"/>
  <c r="J254" i="6"/>
  <c r="BE254" i="6" s="1"/>
  <c r="BI253" i="6"/>
  <c r="BH253" i="6"/>
  <c r="BG253" i="6"/>
  <c r="BF253" i="6"/>
  <c r="T253" i="6"/>
  <c r="R253" i="6"/>
  <c r="P253" i="6"/>
  <c r="BK253" i="6"/>
  <c r="J253" i="6"/>
  <c r="BE253" i="6" s="1"/>
  <c r="BI251" i="6"/>
  <c r="BH251" i="6"/>
  <c r="BG251" i="6"/>
  <c r="BF251" i="6"/>
  <c r="T251" i="6"/>
  <c r="R251" i="6"/>
  <c r="P251" i="6"/>
  <c r="BK251" i="6"/>
  <c r="J251" i="6"/>
  <c r="BE251" i="6" s="1"/>
  <c r="BI250" i="6"/>
  <c r="BH250" i="6"/>
  <c r="BG250" i="6"/>
  <c r="BF250" i="6"/>
  <c r="T250" i="6"/>
  <c r="T249" i="6" s="1"/>
  <c r="R250" i="6"/>
  <c r="R249" i="6" s="1"/>
  <c r="P250" i="6"/>
  <c r="BK250" i="6"/>
  <c r="BK249" i="6" s="1"/>
  <c r="J249" i="6"/>
  <c r="J76" i="6" s="1"/>
  <c r="J250" i="6"/>
  <c r="BE250" i="6"/>
  <c r="BI248" i="6"/>
  <c r="BH248" i="6"/>
  <c r="BG248" i="6"/>
  <c r="BF248" i="6"/>
  <c r="T248" i="6"/>
  <c r="R248" i="6"/>
  <c r="P248" i="6"/>
  <c r="BK248" i="6"/>
  <c r="J248" i="6"/>
  <c r="BE248" i="6" s="1"/>
  <c r="BI247" i="6"/>
  <c r="BH247" i="6"/>
  <c r="BG247" i="6"/>
  <c r="BF247" i="6"/>
  <c r="T247" i="6"/>
  <c r="R247" i="6"/>
  <c r="P247" i="6"/>
  <c r="BK247" i="6"/>
  <c r="J247" i="6"/>
  <c r="BE247" i="6" s="1"/>
  <c r="BI246" i="6"/>
  <c r="BH246" i="6"/>
  <c r="BG246" i="6"/>
  <c r="BF246" i="6"/>
  <c r="T246" i="6"/>
  <c r="R246" i="6"/>
  <c r="P246" i="6"/>
  <c r="BK246" i="6"/>
  <c r="J246" i="6"/>
  <c r="BE246" i="6" s="1"/>
  <c r="BI245" i="6"/>
  <c r="BH245" i="6"/>
  <c r="BG245" i="6"/>
  <c r="BF245" i="6"/>
  <c r="T245" i="6"/>
  <c r="R245" i="6"/>
  <c r="R244" i="6" s="1"/>
  <c r="P245" i="6"/>
  <c r="P244" i="6" s="1"/>
  <c r="BK245" i="6"/>
  <c r="BK244" i="6" s="1"/>
  <c r="J244" i="6"/>
  <c r="J75" i="6" s="1"/>
  <c r="J245" i="6"/>
  <c r="BE245" i="6"/>
  <c r="BI243" i="6"/>
  <c r="BH243" i="6"/>
  <c r="BG243" i="6"/>
  <c r="BF243" i="6"/>
  <c r="T243" i="6"/>
  <c r="R243" i="6"/>
  <c r="P243" i="6"/>
  <c r="BK243" i="6"/>
  <c r="J243" i="6"/>
  <c r="BE243" i="6" s="1"/>
  <c r="BI242" i="6"/>
  <c r="BH242" i="6"/>
  <c r="BG242" i="6"/>
  <c r="BF242" i="6"/>
  <c r="T242" i="6"/>
  <c r="R242" i="6"/>
  <c r="P242" i="6"/>
  <c r="BK242" i="6"/>
  <c r="J242" i="6"/>
  <c r="BE242" i="6" s="1"/>
  <c r="BI241" i="6"/>
  <c r="BH241" i="6"/>
  <c r="BG241" i="6"/>
  <c r="BF241" i="6"/>
  <c r="T241" i="6"/>
  <c r="R241" i="6"/>
  <c r="P241" i="6"/>
  <c r="BK241" i="6"/>
  <c r="J241" i="6"/>
  <c r="BE241" i="6" s="1"/>
  <c r="BI239" i="6"/>
  <c r="BH239" i="6"/>
  <c r="BG239" i="6"/>
  <c r="BF239" i="6"/>
  <c r="T239" i="6"/>
  <c r="R239" i="6"/>
  <c r="P239" i="6"/>
  <c r="BK239" i="6"/>
  <c r="J239" i="6"/>
  <c r="BE239" i="6" s="1"/>
  <c r="BI238" i="6"/>
  <c r="BH238" i="6"/>
  <c r="BG238" i="6"/>
  <c r="BF238" i="6"/>
  <c r="T238" i="6"/>
  <c r="R238" i="6"/>
  <c r="P238" i="6"/>
  <c r="BK238" i="6"/>
  <c r="J238" i="6"/>
  <c r="BE238" i="6" s="1"/>
  <c r="BI237" i="6"/>
  <c r="BH237" i="6"/>
  <c r="BG237" i="6"/>
  <c r="BF237" i="6"/>
  <c r="T237" i="6"/>
  <c r="R237" i="6"/>
  <c r="P237" i="6"/>
  <c r="BK237" i="6"/>
  <c r="J237" i="6"/>
  <c r="BE237" i="6" s="1"/>
  <c r="BI236" i="6"/>
  <c r="BH236" i="6"/>
  <c r="BG236" i="6"/>
  <c r="BF236" i="6"/>
  <c r="T236" i="6"/>
  <c r="R236" i="6"/>
  <c r="P236" i="6"/>
  <c r="BK236" i="6"/>
  <c r="J236" i="6"/>
  <c r="BE236" i="6" s="1"/>
  <c r="BI235" i="6"/>
  <c r="BH235" i="6"/>
  <c r="BG235" i="6"/>
  <c r="BF235" i="6"/>
  <c r="T235" i="6"/>
  <c r="R235" i="6"/>
  <c r="P235" i="6"/>
  <c r="BK235" i="6"/>
  <c r="J235" i="6"/>
  <c r="BE235" i="6" s="1"/>
  <c r="BI234" i="6"/>
  <c r="BH234" i="6"/>
  <c r="BG234" i="6"/>
  <c r="BF234" i="6"/>
  <c r="T234" i="6"/>
  <c r="R234" i="6"/>
  <c r="P234" i="6"/>
  <c r="BK234" i="6"/>
  <c r="J234" i="6"/>
  <c r="BE234" i="6" s="1"/>
  <c r="BI233" i="6"/>
  <c r="BH233" i="6"/>
  <c r="BG233" i="6"/>
  <c r="BF233" i="6"/>
  <c r="T233" i="6"/>
  <c r="R233" i="6"/>
  <c r="P233" i="6"/>
  <c r="BK233" i="6"/>
  <c r="J233" i="6"/>
  <c r="BE233" i="6" s="1"/>
  <c r="BI232" i="6"/>
  <c r="BH232" i="6"/>
  <c r="BG232" i="6"/>
  <c r="BF232" i="6"/>
  <c r="T232" i="6"/>
  <c r="R232" i="6"/>
  <c r="P232" i="6"/>
  <c r="BK232" i="6"/>
  <c r="J232" i="6"/>
  <c r="BE232" i="6" s="1"/>
  <c r="BI231" i="6"/>
  <c r="BH231" i="6"/>
  <c r="BG231" i="6"/>
  <c r="BF231" i="6"/>
  <c r="T231" i="6"/>
  <c r="R231" i="6"/>
  <c r="P231" i="6"/>
  <c r="BK231" i="6"/>
  <c r="J231" i="6"/>
  <c r="BE231" i="6" s="1"/>
  <c r="BI230" i="6"/>
  <c r="BH230" i="6"/>
  <c r="BG230" i="6"/>
  <c r="BF230" i="6"/>
  <c r="T230" i="6"/>
  <c r="R230" i="6"/>
  <c r="P230" i="6"/>
  <c r="BK230" i="6"/>
  <c r="J230" i="6"/>
  <c r="BE230" i="6" s="1"/>
  <c r="BI229" i="6"/>
  <c r="BH229" i="6"/>
  <c r="BG229" i="6"/>
  <c r="BF229" i="6"/>
  <c r="T229" i="6"/>
  <c r="R229" i="6"/>
  <c r="P229" i="6"/>
  <c r="BK229" i="6"/>
  <c r="J229" i="6"/>
  <c r="BE229" i="6" s="1"/>
  <c r="BI228" i="6"/>
  <c r="BH228" i="6"/>
  <c r="BG228" i="6"/>
  <c r="BF228" i="6"/>
  <c r="T228" i="6"/>
  <c r="R228" i="6"/>
  <c r="P228" i="6"/>
  <c r="BK228" i="6"/>
  <c r="J228" i="6"/>
  <c r="BE228" i="6" s="1"/>
  <c r="BI227" i="6"/>
  <c r="BH227" i="6"/>
  <c r="BG227" i="6"/>
  <c r="BF227" i="6"/>
  <c r="T227" i="6"/>
  <c r="R227" i="6"/>
  <c r="P227" i="6"/>
  <c r="BK227" i="6"/>
  <c r="J227" i="6"/>
  <c r="BE227" i="6" s="1"/>
  <c r="BI226" i="6"/>
  <c r="BH226" i="6"/>
  <c r="BG226" i="6"/>
  <c r="BF226" i="6"/>
  <c r="T226" i="6"/>
  <c r="R226" i="6"/>
  <c r="P226" i="6"/>
  <c r="BK226" i="6"/>
  <c r="J226" i="6"/>
  <c r="BE226" i="6" s="1"/>
  <c r="BI225" i="6"/>
  <c r="BH225" i="6"/>
  <c r="BG225" i="6"/>
  <c r="BF225" i="6"/>
  <c r="T225" i="6"/>
  <c r="R225" i="6"/>
  <c r="P225" i="6"/>
  <c r="BK225" i="6"/>
  <c r="J225" i="6"/>
  <c r="BE225" i="6" s="1"/>
  <c r="BI224" i="6"/>
  <c r="BH224" i="6"/>
  <c r="BG224" i="6"/>
  <c r="BF224" i="6"/>
  <c r="T224" i="6"/>
  <c r="R224" i="6"/>
  <c r="P224" i="6"/>
  <c r="BK224" i="6"/>
  <c r="J224" i="6"/>
  <c r="BE224" i="6" s="1"/>
  <c r="BI223" i="6"/>
  <c r="BH223" i="6"/>
  <c r="BG223" i="6"/>
  <c r="BF223" i="6"/>
  <c r="T223" i="6"/>
  <c r="R223" i="6"/>
  <c r="P223" i="6"/>
  <c r="BK223" i="6"/>
  <c r="J223" i="6"/>
  <c r="BE223" i="6" s="1"/>
  <c r="BI222" i="6"/>
  <c r="BH222" i="6"/>
  <c r="BG222" i="6"/>
  <c r="BF222" i="6"/>
  <c r="T222" i="6"/>
  <c r="R222" i="6"/>
  <c r="P222" i="6"/>
  <c r="BK222" i="6"/>
  <c r="J222" i="6"/>
  <c r="BE222" i="6" s="1"/>
  <c r="BI221" i="6"/>
  <c r="BH221" i="6"/>
  <c r="BG221" i="6"/>
  <c r="BF221" i="6"/>
  <c r="T221" i="6"/>
  <c r="R221" i="6"/>
  <c r="P221" i="6"/>
  <c r="BK221" i="6"/>
  <c r="J221" i="6"/>
  <c r="BE221" i="6" s="1"/>
  <c r="BI220" i="6"/>
  <c r="BH220" i="6"/>
  <c r="BG220" i="6"/>
  <c r="BF220" i="6"/>
  <c r="T220" i="6"/>
  <c r="R220" i="6"/>
  <c r="P220" i="6"/>
  <c r="BK220" i="6"/>
  <c r="J220" i="6"/>
  <c r="BE220" i="6"/>
  <c r="BI219" i="6"/>
  <c r="BH219" i="6"/>
  <c r="BG219" i="6"/>
  <c r="BF219" i="6"/>
  <c r="T219" i="6"/>
  <c r="R219" i="6"/>
  <c r="P219" i="6"/>
  <c r="BK219" i="6"/>
  <c r="J219" i="6"/>
  <c r="BE219" i="6" s="1"/>
  <c r="BI218" i="6"/>
  <c r="BH218" i="6"/>
  <c r="BG218" i="6"/>
  <c r="BF218" i="6"/>
  <c r="T218" i="6"/>
  <c r="R218" i="6"/>
  <c r="P218" i="6"/>
  <c r="BK218" i="6"/>
  <c r="J218" i="6"/>
  <c r="BE218" i="6" s="1"/>
  <c r="BI217" i="6"/>
  <c r="BH217" i="6"/>
  <c r="BG217" i="6"/>
  <c r="BF217" i="6"/>
  <c r="T217" i="6"/>
  <c r="R217" i="6"/>
  <c r="P217" i="6"/>
  <c r="BK217" i="6"/>
  <c r="J217" i="6"/>
  <c r="BE217" i="6" s="1"/>
  <c r="BI216" i="6"/>
  <c r="BH216" i="6"/>
  <c r="BG216" i="6"/>
  <c r="BF216" i="6"/>
  <c r="T216" i="6"/>
  <c r="R216" i="6"/>
  <c r="P216" i="6"/>
  <c r="BK216" i="6"/>
  <c r="J216" i="6"/>
  <c r="BE216" i="6"/>
  <c r="BI215" i="6"/>
  <c r="BH215" i="6"/>
  <c r="BG215" i="6"/>
  <c r="BF215" i="6"/>
  <c r="T215" i="6"/>
  <c r="R215" i="6"/>
  <c r="P215" i="6"/>
  <c r="BK215" i="6"/>
  <c r="J215" i="6"/>
  <c r="BE215" i="6" s="1"/>
  <c r="BI214" i="6"/>
  <c r="BH214" i="6"/>
  <c r="BG214" i="6"/>
  <c r="BF214" i="6"/>
  <c r="T214" i="6"/>
  <c r="R214" i="6"/>
  <c r="P214" i="6"/>
  <c r="BK214" i="6"/>
  <c r="J214" i="6"/>
  <c r="BE214" i="6" s="1"/>
  <c r="BI213" i="6"/>
  <c r="BH213" i="6"/>
  <c r="BG213" i="6"/>
  <c r="BF213" i="6"/>
  <c r="T213" i="6"/>
  <c r="R213" i="6"/>
  <c r="P213" i="6"/>
  <c r="BK213" i="6"/>
  <c r="J213" i="6"/>
  <c r="BE213" i="6" s="1"/>
  <c r="BI212" i="6"/>
  <c r="BH212" i="6"/>
  <c r="BG212" i="6"/>
  <c r="BF212" i="6"/>
  <c r="T212" i="6"/>
  <c r="R212" i="6"/>
  <c r="P212" i="6"/>
  <c r="BK212" i="6"/>
  <c r="J212" i="6"/>
  <c r="BE212" i="6"/>
  <c r="BI211" i="6"/>
  <c r="BH211" i="6"/>
  <c r="BG211" i="6"/>
  <c r="BF211" i="6"/>
  <c r="T211" i="6"/>
  <c r="R211" i="6"/>
  <c r="P211" i="6"/>
  <c r="BK211" i="6"/>
  <c r="J211" i="6"/>
  <c r="BE211" i="6" s="1"/>
  <c r="BI210" i="6"/>
  <c r="BH210" i="6"/>
  <c r="BG210" i="6"/>
  <c r="BF210" i="6"/>
  <c r="T210" i="6"/>
  <c r="R210" i="6"/>
  <c r="P210" i="6"/>
  <c r="BK210" i="6"/>
  <c r="J210" i="6"/>
  <c r="BE210" i="6" s="1"/>
  <c r="BI209" i="6"/>
  <c r="BH209" i="6"/>
  <c r="BG209" i="6"/>
  <c r="BF209" i="6"/>
  <c r="T209" i="6"/>
  <c r="R209" i="6"/>
  <c r="P209" i="6"/>
  <c r="BK209" i="6"/>
  <c r="J209" i="6"/>
  <c r="BE209" i="6" s="1"/>
  <c r="BI208" i="6"/>
  <c r="BH208" i="6"/>
  <c r="BG208" i="6"/>
  <c r="BF208" i="6"/>
  <c r="T208" i="6"/>
  <c r="R208" i="6"/>
  <c r="P208" i="6"/>
  <c r="BK208" i="6"/>
  <c r="J208" i="6"/>
  <c r="BE208" i="6"/>
  <c r="BI207" i="6"/>
  <c r="BH207" i="6"/>
  <c r="BG207" i="6"/>
  <c r="BF207" i="6"/>
  <c r="T207" i="6"/>
  <c r="R207" i="6"/>
  <c r="P207" i="6"/>
  <c r="BK207" i="6"/>
  <c r="J207" i="6"/>
  <c r="BE207" i="6" s="1"/>
  <c r="BI206" i="6"/>
  <c r="BH206" i="6"/>
  <c r="BG206" i="6"/>
  <c r="BF206" i="6"/>
  <c r="T206" i="6"/>
  <c r="R206" i="6"/>
  <c r="P206" i="6"/>
  <c r="BK206" i="6"/>
  <c r="J206" i="6"/>
  <c r="BE206" i="6" s="1"/>
  <c r="BI205" i="6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R204" i="6"/>
  <c r="R200" i="6" s="1"/>
  <c r="P204" i="6"/>
  <c r="BK204" i="6"/>
  <c r="J204" i="6"/>
  <c r="BE204" i="6"/>
  <c r="BI203" i="6"/>
  <c r="BH203" i="6"/>
  <c r="BG203" i="6"/>
  <c r="BF203" i="6"/>
  <c r="T203" i="6"/>
  <c r="R203" i="6"/>
  <c r="P203" i="6"/>
  <c r="BK203" i="6"/>
  <c r="J203" i="6"/>
  <c r="BE203" i="6" s="1"/>
  <c r="BI202" i="6"/>
  <c r="BH202" i="6"/>
  <c r="BG202" i="6"/>
  <c r="BF202" i="6"/>
  <c r="T202" i="6"/>
  <c r="R202" i="6"/>
  <c r="P202" i="6"/>
  <c r="BK202" i="6"/>
  <c r="J202" i="6"/>
  <c r="BE202" i="6" s="1"/>
  <c r="BI201" i="6"/>
  <c r="BH201" i="6"/>
  <c r="BG201" i="6"/>
  <c r="BF201" i="6"/>
  <c r="T201" i="6"/>
  <c r="T200" i="6" s="1"/>
  <c r="R201" i="6"/>
  <c r="P201" i="6"/>
  <c r="BK201" i="6"/>
  <c r="BK200" i="6" s="1"/>
  <c r="J200" i="6" s="1"/>
  <c r="J74" i="6" s="1"/>
  <c r="J201" i="6"/>
  <c r="BE201" i="6"/>
  <c r="BI199" i="6"/>
  <c r="BH199" i="6"/>
  <c r="BG199" i="6"/>
  <c r="BF199" i="6"/>
  <c r="T199" i="6"/>
  <c r="R199" i="6"/>
  <c r="P199" i="6"/>
  <c r="BK199" i="6"/>
  <c r="J199" i="6"/>
  <c r="BE199" i="6" s="1"/>
  <c r="BI198" i="6"/>
  <c r="BH198" i="6"/>
  <c r="BG198" i="6"/>
  <c r="BF198" i="6"/>
  <c r="T198" i="6"/>
  <c r="R198" i="6"/>
  <c r="P198" i="6"/>
  <c r="BK198" i="6"/>
  <c r="J198" i="6"/>
  <c r="BE198" i="6"/>
  <c r="BI197" i="6"/>
  <c r="BH197" i="6"/>
  <c r="BG197" i="6"/>
  <c r="BF197" i="6"/>
  <c r="T197" i="6"/>
  <c r="R197" i="6"/>
  <c r="P197" i="6"/>
  <c r="BK197" i="6"/>
  <c r="J197" i="6"/>
  <c r="BE197" i="6" s="1"/>
  <c r="BI196" i="6"/>
  <c r="BH196" i="6"/>
  <c r="BG196" i="6"/>
  <c r="BF196" i="6"/>
  <c r="T196" i="6"/>
  <c r="R196" i="6"/>
  <c r="P196" i="6"/>
  <c r="BK196" i="6"/>
  <c r="J196" i="6"/>
  <c r="BE196" i="6" s="1"/>
  <c r="BI195" i="6"/>
  <c r="BH195" i="6"/>
  <c r="BG195" i="6"/>
  <c r="BF195" i="6"/>
  <c r="T195" i="6"/>
  <c r="R195" i="6"/>
  <c r="P195" i="6"/>
  <c r="BK195" i="6"/>
  <c r="J195" i="6"/>
  <c r="BE195" i="6" s="1"/>
  <c r="BI194" i="6"/>
  <c r="BH194" i="6"/>
  <c r="BG194" i="6"/>
  <c r="BF194" i="6"/>
  <c r="T194" i="6"/>
  <c r="R194" i="6"/>
  <c r="P194" i="6"/>
  <c r="BK194" i="6"/>
  <c r="J194" i="6"/>
  <c r="BE194" i="6"/>
  <c r="BI193" i="6"/>
  <c r="BH193" i="6"/>
  <c r="BG193" i="6"/>
  <c r="BF193" i="6"/>
  <c r="T193" i="6"/>
  <c r="R193" i="6"/>
  <c r="P193" i="6"/>
  <c r="BK193" i="6"/>
  <c r="J193" i="6"/>
  <c r="BE193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89" i="6"/>
  <c r="BH189" i="6"/>
  <c r="BG189" i="6"/>
  <c r="BF189" i="6"/>
  <c r="T189" i="6"/>
  <c r="R189" i="6"/>
  <c r="P189" i="6"/>
  <c r="BK189" i="6"/>
  <c r="J189" i="6"/>
  <c r="BE189" i="6"/>
  <c r="BI188" i="6"/>
  <c r="BH188" i="6"/>
  <c r="BG188" i="6"/>
  <c r="BF188" i="6"/>
  <c r="T188" i="6"/>
  <c r="R188" i="6"/>
  <c r="P188" i="6"/>
  <c r="BK188" i="6"/>
  <c r="J188" i="6"/>
  <c r="BE188" i="6" s="1"/>
  <c r="BI187" i="6"/>
  <c r="BH187" i="6"/>
  <c r="BG187" i="6"/>
  <c r="F37" i="6" s="1"/>
  <c r="BB61" i="1" s="1"/>
  <c r="BF187" i="6"/>
  <c r="T187" i="6"/>
  <c r="R187" i="6"/>
  <c r="P187" i="6"/>
  <c r="P178" i="6" s="1"/>
  <c r="BK187" i="6"/>
  <c r="J187" i="6"/>
  <c r="BE187" i="6" s="1"/>
  <c r="BI186" i="6"/>
  <c r="BH186" i="6"/>
  <c r="BG186" i="6"/>
  <c r="BF186" i="6"/>
  <c r="T186" i="6"/>
  <c r="T178" i="6" s="1"/>
  <c r="R186" i="6"/>
  <c r="P186" i="6"/>
  <c r="BK186" i="6"/>
  <c r="J186" i="6"/>
  <c r="BE186" i="6" s="1"/>
  <c r="BI185" i="6"/>
  <c r="BH185" i="6"/>
  <c r="BG185" i="6"/>
  <c r="BF185" i="6"/>
  <c r="T185" i="6"/>
  <c r="R185" i="6"/>
  <c r="P185" i="6"/>
  <c r="BK185" i="6"/>
  <c r="J185" i="6"/>
  <c r="BE185" i="6"/>
  <c r="BI184" i="6"/>
  <c r="BH184" i="6"/>
  <c r="BG184" i="6"/>
  <c r="BF184" i="6"/>
  <c r="T184" i="6"/>
  <c r="R184" i="6"/>
  <c r="P184" i="6"/>
  <c r="BK184" i="6"/>
  <c r="J184" i="6"/>
  <c r="BE184" i="6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BK182" i="6"/>
  <c r="J182" i="6"/>
  <c r="BE182" i="6"/>
  <c r="BI181" i="6"/>
  <c r="BH181" i="6"/>
  <c r="BG181" i="6"/>
  <c r="BF181" i="6"/>
  <c r="T181" i="6"/>
  <c r="R181" i="6"/>
  <c r="P181" i="6"/>
  <c r="BK181" i="6"/>
  <c r="J181" i="6"/>
  <c r="BE181" i="6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R179" i="6"/>
  <c r="R178" i="6"/>
  <c r="P179" i="6"/>
  <c r="BK179" i="6"/>
  <c r="BK178" i="6"/>
  <c r="J178" i="6" s="1"/>
  <c r="J73" i="6" s="1"/>
  <c r="J179" i="6"/>
  <c r="BE179" i="6" s="1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R176" i="6"/>
  <c r="P176" i="6"/>
  <c r="BK176" i="6"/>
  <c r="J176" i="6"/>
  <c r="BE176" i="6"/>
  <c r="BI175" i="6"/>
  <c r="BH175" i="6"/>
  <c r="BG175" i="6"/>
  <c r="BF175" i="6"/>
  <c r="T175" i="6"/>
  <c r="R175" i="6"/>
  <c r="P175" i="6"/>
  <c r="BK175" i="6"/>
  <c r="J175" i="6"/>
  <c r="BE175" i="6"/>
  <c r="BI174" i="6"/>
  <c r="BH174" i="6"/>
  <c r="BG174" i="6"/>
  <c r="BF174" i="6"/>
  <c r="T174" i="6"/>
  <c r="R174" i="6"/>
  <c r="P174" i="6"/>
  <c r="BK174" i="6"/>
  <c r="J174" i="6"/>
  <c r="BE174" i="6"/>
  <c r="BI172" i="6"/>
  <c r="BH172" i="6"/>
  <c r="BG172" i="6"/>
  <c r="BF172" i="6"/>
  <c r="T172" i="6"/>
  <c r="R172" i="6"/>
  <c r="P172" i="6"/>
  <c r="BK172" i="6"/>
  <c r="J172" i="6"/>
  <c r="BE172" i="6"/>
  <c r="BI171" i="6"/>
  <c r="BH171" i="6"/>
  <c r="BG171" i="6"/>
  <c r="BF171" i="6"/>
  <c r="T171" i="6"/>
  <c r="R171" i="6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J170" i="6"/>
  <c r="BE170" i="6"/>
  <c r="BI169" i="6"/>
  <c r="BH169" i="6"/>
  <c r="BG169" i="6"/>
  <c r="BF169" i="6"/>
  <c r="T169" i="6"/>
  <c r="R169" i="6"/>
  <c r="P169" i="6"/>
  <c r="BK169" i="6"/>
  <c r="J169" i="6"/>
  <c r="BE169" i="6"/>
  <c r="BI168" i="6"/>
  <c r="BH168" i="6"/>
  <c r="BG168" i="6"/>
  <c r="BF168" i="6"/>
  <c r="T168" i="6"/>
  <c r="R168" i="6"/>
  <c r="P168" i="6"/>
  <c r="BK168" i="6"/>
  <c r="J168" i="6"/>
  <c r="BE168" i="6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/>
  <c r="BI165" i="6"/>
  <c r="BH165" i="6"/>
  <c r="BG165" i="6"/>
  <c r="BF165" i="6"/>
  <c r="T165" i="6"/>
  <c r="R165" i="6"/>
  <c r="P165" i="6"/>
  <c r="BK165" i="6"/>
  <c r="J165" i="6"/>
  <c r="BE165" i="6"/>
  <c r="BI164" i="6"/>
  <c r="BH164" i="6"/>
  <c r="BG164" i="6"/>
  <c r="BF164" i="6"/>
  <c r="T164" i="6"/>
  <c r="R164" i="6"/>
  <c r="P164" i="6"/>
  <c r="BK164" i="6"/>
  <c r="J164" i="6"/>
  <c r="BE164" i="6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T147" i="6"/>
  <c r="R148" i="6"/>
  <c r="R147" i="6"/>
  <c r="P148" i="6"/>
  <c r="P147" i="6"/>
  <c r="BK148" i="6"/>
  <c r="BK147" i="6"/>
  <c r="J147" i="6" s="1"/>
  <c r="J72" i="6" s="1"/>
  <c r="J148" i="6"/>
  <c r="BE148" i="6" s="1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T144" i="6"/>
  <c r="R145" i="6"/>
  <c r="R144" i="6" s="1"/>
  <c r="P145" i="6"/>
  <c r="P144" i="6"/>
  <c r="BK145" i="6"/>
  <c r="BK144" i="6" s="1"/>
  <c r="J145" i="6"/>
  <c r="BE145" i="6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T139" i="6"/>
  <c r="R140" i="6"/>
  <c r="R139" i="6"/>
  <c r="P140" i="6"/>
  <c r="P139" i="6"/>
  <c r="BK140" i="6"/>
  <c r="BK139" i="6"/>
  <c r="J139" i="6" s="1"/>
  <c r="J69" i="6" s="1"/>
  <c r="J140" i="6"/>
  <c r="BE140" i="6" s="1"/>
  <c r="BI138" i="6"/>
  <c r="BH138" i="6"/>
  <c r="BG138" i="6"/>
  <c r="BF138" i="6"/>
  <c r="T138" i="6"/>
  <c r="R138" i="6"/>
  <c r="P138" i="6"/>
  <c r="BK138" i="6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T132" i="6"/>
  <c r="R133" i="6"/>
  <c r="R132" i="6"/>
  <c r="P133" i="6"/>
  <c r="P132" i="6"/>
  <c r="BK133" i="6"/>
  <c r="BK132" i="6"/>
  <c r="J132" i="6" s="1"/>
  <c r="J68" i="6" s="1"/>
  <c r="J133" i="6"/>
  <c r="BE133" i="6" s="1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T121" i="6"/>
  <c r="R122" i="6"/>
  <c r="R121" i="6"/>
  <c r="P122" i="6"/>
  <c r="P121" i="6"/>
  <c r="BK122" i="6"/>
  <c r="BK121" i="6"/>
  <c r="J121" i="6" s="1"/>
  <c r="J67" i="6" s="1"/>
  <c r="J122" i="6"/>
  <c r="BE122" i="6" s="1"/>
  <c r="BI119" i="6"/>
  <c r="BH119" i="6"/>
  <c r="BG119" i="6"/>
  <c r="BF119" i="6"/>
  <c r="T119" i="6"/>
  <c r="R119" i="6"/>
  <c r="P119" i="6"/>
  <c r="BK119" i="6"/>
  <c r="J119" i="6"/>
  <c r="BE119" i="6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/>
  <c r="BI113" i="6"/>
  <c r="BH113" i="6"/>
  <c r="BG113" i="6"/>
  <c r="BF113" i="6"/>
  <c r="T113" i="6"/>
  <c r="T112" i="6"/>
  <c r="R113" i="6"/>
  <c r="R112" i="6"/>
  <c r="P113" i="6"/>
  <c r="P112" i="6"/>
  <c r="BK113" i="6"/>
  <c r="BK112" i="6"/>
  <c r="J112" i="6" s="1"/>
  <c r="J66" i="6" s="1"/>
  <c r="J113" i="6"/>
  <c r="BE113" i="6" s="1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R102" i="6" s="1"/>
  <c r="R101" i="6" s="1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F39" i="6"/>
  <c r="BD61" i="1" s="1"/>
  <c r="BH103" i="6"/>
  <c r="F38" i="6" s="1"/>
  <c r="BC61" i="1" s="1"/>
  <c r="BG103" i="6"/>
  <c r="BF103" i="6"/>
  <c r="F36" i="6" s="1"/>
  <c r="BA61" i="1" s="1"/>
  <c r="T103" i="6"/>
  <c r="T102" i="6"/>
  <c r="T101" i="6" s="1"/>
  <c r="R103" i="6"/>
  <c r="P103" i="6"/>
  <c r="P102" i="6"/>
  <c r="P101" i="6" s="1"/>
  <c r="BK103" i="6"/>
  <c r="BK102" i="6" s="1"/>
  <c r="J103" i="6"/>
  <c r="BE103" i="6" s="1"/>
  <c r="F94" i="6"/>
  <c r="E92" i="6"/>
  <c r="F56" i="6"/>
  <c r="E54" i="6"/>
  <c r="J26" i="6"/>
  <c r="E26" i="6"/>
  <c r="J97" i="6" s="1"/>
  <c r="J59" i="6"/>
  <c r="J25" i="6"/>
  <c r="J23" i="6"/>
  <c r="E23" i="6"/>
  <c r="J58" i="6" s="1"/>
  <c r="J96" i="6"/>
  <c r="J22" i="6"/>
  <c r="J20" i="6"/>
  <c r="E20" i="6"/>
  <c r="F59" i="6" s="1"/>
  <c r="J19" i="6"/>
  <c r="J17" i="6"/>
  <c r="E17" i="6"/>
  <c r="F96" i="6"/>
  <c r="F58" i="6"/>
  <c r="J16" i="6"/>
  <c r="J14" i="6"/>
  <c r="J56" i="6" s="1"/>
  <c r="J94" i="6"/>
  <c r="E7" i="6"/>
  <c r="E50" i="6" s="1"/>
  <c r="J41" i="5"/>
  <c r="J40" i="5"/>
  <c r="AY60" i="1" s="1"/>
  <c r="J39" i="5"/>
  <c r="AX60" i="1" s="1"/>
  <c r="BI105" i="5"/>
  <c r="BH105" i="5"/>
  <c r="BG105" i="5"/>
  <c r="BF105" i="5"/>
  <c r="T105" i="5"/>
  <c r="T104" i="5" s="1"/>
  <c r="R105" i="5"/>
  <c r="R104" i="5" s="1"/>
  <c r="P105" i="5"/>
  <c r="P104" i="5" s="1"/>
  <c r="BK105" i="5"/>
  <c r="BK104" i="5" s="1"/>
  <c r="J104" i="5" s="1"/>
  <c r="J72" i="5" s="1"/>
  <c r="J105" i="5"/>
  <c r="BE105" i="5"/>
  <c r="BI103" i="5"/>
  <c r="BH103" i="5"/>
  <c r="BG103" i="5"/>
  <c r="BF103" i="5"/>
  <c r="T103" i="5"/>
  <c r="T102" i="5" s="1"/>
  <c r="R103" i="5"/>
  <c r="R102" i="5" s="1"/>
  <c r="P103" i="5"/>
  <c r="P102" i="5" s="1"/>
  <c r="BK103" i="5"/>
  <c r="BK102" i="5" s="1"/>
  <c r="J102" i="5" s="1"/>
  <c r="J71" i="5" s="1"/>
  <c r="J103" i="5"/>
  <c r="BE103" i="5"/>
  <c r="BI101" i="5"/>
  <c r="BH101" i="5"/>
  <c r="BG101" i="5"/>
  <c r="BF101" i="5"/>
  <c r="T101" i="5"/>
  <c r="T100" i="5" s="1"/>
  <c r="R101" i="5"/>
  <c r="R100" i="5" s="1"/>
  <c r="P101" i="5"/>
  <c r="P100" i="5" s="1"/>
  <c r="BK101" i="5"/>
  <c r="BK100" i="5" s="1"/>
  <c r="J100" i="5" s="1"/>
  <c r="J70" i="5" s="1"/>
  <c r="J101" i="5"/>
  <c r="BE101" i="5"/>
  <c r="BI99" i="5"/>
  <c r="F41" i="5" s="1"/>
  <c r="BD60" i="1" s="1"/>
  <c r="BH99" i="5"/>
  <c r="F40" i="5"/>
  <c r="BC60" i="1" s="1"/>
  <c r="BG99" i="5"/>
  <c r="F39" i="5" s="1"/>
  <c r="BB60" i="1" s="1"/>
  <c r="BF99" i="5"/>
  <c r="J38" i="5"/>
  <c r="AW60" i="1" s="1"/>
  <c r="F38" i="5"/>
  <c r="BA60" i="1" s="1"/>
  <c r="T99" i="5"/>
  <c r="T98" i="5" s="1"/>
  <c r="R99" i="5"/>
  <c r="R98" i="5" s="1"/>
  <c r="P99" i="5"/>
  <c r="P98" i="5" s="1"/>
  <c r="P97" i="5" s="1"/>
  <c r="P96" i="5" s="1"/>
  <c r="AU60" i="1" s="1"/>
  <c r="BK99" i="5"/>
  <c r="BK98" i="5"/>
  <c r="J99" i="5"/>
  <c r="BE99" i="5"/>
  <c r="J37" i="5" s="1"/>
  <c r="AV60" i="1" s="1"/>
  <c r="F90" i="5"/>
  <c r="E88" i="5"/>
  <c r="F60" i="5"/>
  <c r="E58" i="5"/>
  <c r="J28" i="5"/>
  <c r="E28" i="5"/>
  <c r="J63" i="5" s="1"/>
  <c r="J93" i="5"/>
  <c r="J27" i="5"/>
  <c r="J25" i="5"/>
  <c r="E25" i="5"/>
  <c r="J62" i="5" s="1"/>
  <c r="J24" i="5"/>
  <c r="J22" i="5"/>
  <c r="E22" i="5"/>
  <c r="F93" i="5"/>
  <c r="F63" i="5"/>
  <c r="J21" i="5"/>
  <c r="J19" i="5"/>
  <c r="E19" i="5"/>
  <c r="F92" i="5" s="1"/>
  <c r="F62" i="5"/>
  <c r="J18" i="5"/>
  <c r="J16" i="5"/>
  <c r="J90" i="5" s="1"/>
  <c r="J60" i="5"/>
  <c r="E7" i="5"/>
  <c r="E82" i="5"/>
  <c r="E52" i="5"/>
  <c r="J41" i="4"/>
  <c r="J40" i="4"/>
  <c r="AY59" i="1"/>
  <c r="J39" i="4"/>
  <c r="AX59" i="1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J206" i="4"/>
  <c r="BE206" i="4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T197" i="4"/>
  <c r="R198" i="4"/>
  <c r="R197" i="4"/>
  <c r="P198" i="4"/>
  <c r="P197" i="4"/>
  <c r="BK198" i="4"/>
  <c r="BK197" i="4"/>
  <c r="J197" i="4" s="1"/>
  <c r="J75" i="4" s="1"/>
  <c r="J198" i="4"/>
  <c r="BE198" i="4" s="1"/>
  <c r="BI196" i="4"/>
  <c r="BH196" i="4"/>
  <c r="BG196" i="4"/>
  <c r="BF196" i="4"/>
  <c r="T196" i="4"/>
  <c r="R196" i="4"/>
  <c r="P196" i="4"/>
  <c r="BK196" i="4"/>
  <c r="J196" i="4"/>
  <c r="BE196" i="4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T193" i="4"/>
  <c r="R194" i="4"/>
  <c r="R193" i="4"/>
  <c r="P194" i="4"/>
  <c r="P193" i="4"/>
  <c r="BK194" i="4"/>
  <c r="BK193" i="4"/>
  <c r="J193" i="4" s="1"/>
  <c r="J74" i="4" s="1"/>
  <c r="J194" i="4"/>
  <c r="BE194" i="4" s="1"/>
  <c r="BI192" i="4"/>
  <c r="BH192" i="4"/>
  <c r="BG192" i="4"/>
  <c r="BF192" i="4"/>
  <c r="T192" i="4"/>
  <c r="R192" i="4"/>
  <c r="P192" i="4"/>
  <c r="BK192" i="4"/>
  <c r="J192" i="4"/>
  <c r="BE192" i="4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T187" i="4"/>
  <c r="T186" i="4" s="1"/>
  <c r="R188" i="4"/>
  <c r="R187" i="4" s="1"/>
  <c r="R186" i="4" s="1"/>
  <c r="P188" i="4"/>
  <c r="P187" i="4"/>
  <c r="P186" i="4" s="1"/>
  <c r="BK188" i="4"/>
  <c r="BK187" i="4" s="1"/>
  <c r="J188" i="4"/>
  <c r="BE188" i="4"/>
  <c r="BI184" i="4"/>
  <c r="BH184" i="4"/>
  <c r="BG184" i="4"/>
  <c r="BF184" i="4"/>
  <c r="T184" i="4"/>
  <c r="R184" i="4"/>
  <c r="P184" i="4"/>
  <c r="BK184" i="4"/>
  <c r="J184" i="4"/>
  <c r="BE184" i="4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R178" i="4" s="1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BK178" i="4" s="1"/>
  <c r="J178" i="4" s="1"/>
  <c r="J71" i="4" s="1"/>
  <c r="J180" i="4"/>
  <c r="BE180" i="4"/>
  <c r="BI179" i="4"/>
  <c r="BH179" i="4"/>
  <c r="BG179" i="4"/>
  <c r="BF179" i="4"/>
  <c r="T179" i="4"/>
  <c r="T178" i="4"/>
  <c r="R179" i="4"/>
  <c r="P179" i="4"/>
  <c r="P178" i="4"/>
  <c r="P100" i="4" s="1"/>
  <c r="P99" i="4" s="1"/>
  <c r="AU59" i="1" s="1"/>
  <c r="AU58" i="1" s="1"/>
  <c r="BK179" i="4"/>
  <c r="J179" i="4"/>
  <c r="BE179" i="4" s="1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R169" i="4"/>
  <c r="P169" i="4"/>
  <c r="BK169" i="4"/>
  <c r="J169" i="4"/>
  <c r="BE169" i="4"/>
  <c r="BI167" i="4"/>
  <c r="BH167" i="4"/>
  <c r="BG167" i="4"/>
  <c r="BF167" i="4"/>
  <c r="T167" i="4"/>
  <c r="R167" i="4"/>
  <c r="P167" i="4"/>
  <c r="BK167" i="4"/>
  <c r="J167" i="4"/>
  <c r="BE167" i="4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T159" i="4"/>
  <c r="R160" i="4"/>
  <c r="R159" i="4"/>
  <c r="P160" i="4"/>
  <c r="P159" i="4"/>
  <c r="BK160" i="4"/>
  <c r="BK159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R143" i="4" s="1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BK143" i="4" s="1"/>
  <c r="J143" i="4" s="1"/>
  <c r="J69" i="4" s="1"/>
  <c r="J145" i="4"/>
  <c r="BE145" i="4"/>
  <c r="BI144" i="4"/>
  <c r="BH144" i="4"/>
  <c r="BG144" i="4"/>
  <c r="BF144" i="4"/>
  <c r="T144" i="4"/>
  <c r="T143" i="4"/>
  <c r="R144" i="4"/>
  <c r="P144" i="4"/>
  <c r="P143" i="4"/>
  <c r="BK144" i="4"/>
  <c r="J144" i="4"/>
  <c r="BE144" i="4" s="1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J135" i="4"/>
  <c r="BE135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19" i="4"/>
  <c r="BH119" i="4"/>
  <c r="BG119" i="4"/>
  <c r="BF119" i="4"/>
  <c r="T119" i="4"/>
  <c r="R119" i="4"/>
  <c r="P119" i="4"/>
  <c r="BK119" i="4"/>
  <c r="J119" i="4"/>
  <c r="BE119" i="4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/>
  <c r="BI109" i="4"/>
  <c r="BH109" i="4"/>
  <c r="BG109" i="4"/>
  <c r="BF109" i="4"/>
  <c r="T109" i="4"/>
  <c r="R109" i="4"/>
  <c r="P109" i="4"/>
  <c r="BK109" i="4"/>
  <c r="J109" i="4"/>
  <c r="BE109" i="4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/>
  <c r="BI103" i="4"/>
  <c r="BH103" i="4"/>
  <c r="BG103" i="4"/>
  <c r="BF103" i="4"/>
  <c r="T103" i="4"/>
  <c r="R103" i="4"/>
  <c r="P103" i="4"/>
  <c r="BK103" i="4"/>
  <c r="J103" i="4"/>
  <c r="BE103" i="4"/>
  <c r="BI101" i="4"/>
  <c r="F41" i="4"/>
  <c r="BD59" i="1" s="1"/>
  <c r="BH101" i="4"/>
  <c r="F40" i="4" s="1"/>
  <c r="BC59" i="1" s="1"/>
  <c r="BG101" i="4"/>
  <c r="F39" i="4"/>
  <c r="BB59" i="1" s="1"/>
  <c r="BF101" i="4"/>
  <c r="J38" i="4" s="1"/>
  <c r="AW59" i="1"/>
  <c r="T101" i="4"/>
  <c r="T100" i="4"/>
  <c r="T99" i="4" s="1"/>
  <c r="R101" i="4"/>
  <c r="R100" i="4" s="1"/>
  <c r="R99" i="4" s="1"/>
  <c r="P101" i="4"/>
  <c r="BK101" i="4"/>
  <c r="J101" i="4"/>
  <c r="BE101" i="4"/>
  <c r="J37" i="4" s="1"/>
  <c r="AV59" i="1" s="1"/>
  <c r="AT59" i="1" s="1"/>
  <c r="F93" i="4"/>
  <c r="E91" i="4"/>
  <c r="F60" i="4"/>
  <c r="E58" i="4"/>
  <c r="J28" i="4"/>
  <c r="E28" i="4"/>
  <c r="J96" i="4" s="1"/>
  <c r="J63" i="4"/>
  <c r="J27" i="4"/>
  <c r="J25" i="4"/>
  <c r="E25" i="4"/>
  <c r="J95" i="4"/>
  <c r="J62" i="4"/>
  <c r="J24" i="4"/>
  <c r="J22" i="4"/>
  <c r="E22" i="4"/>
  <c r="J21" i="4"/>
  <c r="J19" i="4"/>
  <c r="E19" i="4"/>
  <c r="F62" i="4" s="1"/>
  <c r="F95" i="4"/>
  <c r="J18" i="4"/>
  <c r="J16" i="4"/>
  <c r="J60" i="4" s="1"/>
  <c r="E7" i="4"/>
  <c r="J39" i="3"/>
  <c r="J38" i="3"/>
  <c r="AY57" i="1" s="1"/>
  <c r="J37" i="3"/>
  <c r="AX57" i="1" s="1"/>
  <c r="BI431" i="3"/>
  <c r="BH431" i="3"/>
  <c r="BG431" i="3"/>
  <c r="BF431" i="3"/>
  <c r="T431" i="3"/>
  <c r="R431" i="3"/>
  <c r="P431" i="3"/>
  <c r="BK431" i="3"/>
  <c r="J431" i="3"/>
  <c r="BE431" i="3" s="1"/>
  <c r="BI429" i="3"/>
  <c r="BH429" i="3"/>
  <c r="BG429" i="3"/>
  <c r="BF429" i="3"/>
  <c r="T429" i="3"/>
  <c r="R429" i="3"/>
  <c r="P429" i="3"/>
  <c r="BK429" i="3"/>
  <c r="J429" i="3"/>
  <c r="BE429" i="3" s="1"/>
  <c r="BI428" i="3"/>
  <c r="BH428" i="3"/>
  <c r="BG428" i="3"/>
  <c r="BF428" i="3"/>
  <c r="T428" i="3"/>
  <c r="R428" i="3"/>
  <c r="R427" i="3" s="1"/>
  <c r="P428" i="3"/>
  <c r="BK428" i="3"/>
  <c r="BK427" i="3" s="1"/>
  <c r="J427" i="3" s="1"/>
  <c r="J77" i="3" s="1"/>
  <c r="J428" i="3"/>
  <c r="BE428" i="3"/>
  <c r="BI426" i="3"/>
  <c r="BH426" i="3"/>
  <c r="BG426" i="3"/>
  <c r="BF426" i="3"/>
  <c r="T426" i="3"/>
  <c r="R426" i="3"/>
  <c r="P426" i="3"/>
  <c r="BK426" i="3"/>
  <c r="J426" i="3"/>
  <c r="BE426" i="3" s="1"/>
  <c r="BI425" i="3"/>
  <c r="BH425" i="3"/>
  <c r="BG425" i="3"/>
  <c r="BF425" i="3"/>
  <c r="T425" i="3"/>
  <c r="R425" i="3"/>
  <c r="P425" i="3"/>
  <c r="BK425" i="3"/>
  <c r="J425" i="3"/>
  <c r="BE425" i="3" s="1"/>
  <c r="BI424" i="3"/>
  <c r="BH424" i="3"/>
  <c r="BG424" i="3"/>
  <c r="BF424" i="3"/>
  <c r="T424" i="3"/>
  <c r="R424" i="3"/>
  <c r="P424" i="3"/>
  <c r="BK424" i="3"/>
  <c r="J424" i="3"/>
  <c r="BE424" i="3" s="1"/>
  <c r="BI422" i="3"/>
  <c r="BH422" i="3"/>
  <c r="BG422" i="3"/>
  <c r="BF422" i="3"/>
  <c r="T422" i="3"/>
  <c r="R422" i="3"/>
  <c r="P422" i="3"/>
  <c r="BK422" i="3"/>
  <c r="J422" i="3"/>
  <c r="BE422" i="3" s="1"/>
  <c r="BI421" i="3"/>
  <c r="BH421" i="3"/>
  <c r="BG421" i="3"/>
  <c r="BF421" i="3"/>
  <c r="T421" i="3"/>
  <c r="R421" i="3"/>
  <c r="P421" i="3"/>
  <c r="BK421" i="3"/>
  <c r="J421" i="3"/>
  <c r="BE421" i="3" s="1"/>
  <c r="BI420" i="3"/>
  <c r="BH420" i="3"/>
  <c r="BG420" i="3"/>
  <c r="BF420" i="3"/>
  <c r="T420" i="3"/>
  <c r="R420" i="3"/>
  <c r="P420" i="3"/>
  <c r="BK420" i="3"/>
  <c r="J420" i="3"/>
  <c r="BE420" i="3" s="1"/>
  <c r="BI419" i="3"/>
  <c r="BH419" i="3"/>
  <c r="BG419" i="3"/>
  <c r="BF419" i="3"/>
  <c r="T419" i="3"/>
  <c r="R419" i="3"/>
  <c r="P419" i="3"/>
  <c r="BK419" i="3"/>
  <c r="J419" i="3"/>
  <c r="BE419" i="3" s="1"/>
  <c r="BI418" i="3"/>
  <c r="BH418" i="3"/>
  <c r="BG418" i="3"/>
  <c r="BF418" i="3"/>
  <c r="T418" i="3"/>
  <c r="R418" i="3"/>
  <c r="P418" i="3"/>
  <c r="BK418" i="3"/>
  <c r="J418" i="3"/>
  <c r="BE418" i="3" s="1"/>
  <c r="BI417" i="3"/>
  <c r="BH417" i="3"/>
  <c r="BG417" i="3"/>
  <c r="BF417" i="3"/>
  <c r="T417" i="3"/>
  <c r="R417" i="3"/>
  <c r="P417" i="3"/>
  <c r="BK417" i="3"/>
  <c r="J417" i="3"/>
  <c r="BE417" i="3" s="1"/>
  <c r="BI416" i="3"/>
  <c r="BH416" i="3"/>
  <c r="BG416" i="3"/>
  <c r="BF416" i="3"/>
  <c r="T416" i="3"/>
  <c r="R416" i="3"/>
  <c r="P416" i="3"/>
  <c r="BK416" i="3"/>
  <c r="J416" i="3"/>
  <c r="BE416" i="3" s="1"/>
  <c r="BI415" i="3"/>
  <c r="BH415" i="3"/>
  <c r="BG415" i="3"/>
  <c r="BF415" i="3"/>
  <c r="T415" i="3"/>
  <c r="R415" i="3"/>
  <c r="P415" i="3"/>
  <c r="BK415" i="3"/>
  <c r="J415" i="3"/>
  <c r="BE415" i="3" s="1"/>
  <c r="BI414" i="3"/>
  <c r="BH414" i="3"/>
  <c r="BG414" i="3"/>
  <c r="BF414" i="3"/>
  <c r="T414" i="3"/>
  <c r="R414" i="3"/>
  <c r="R413" i="3" s="1"/>
  <c r="P414" i="3"/>
  <c r="BK414" i="3"/>
  <c r="BK413" i="3" s="1"/>
  <c r="J413" i="3" s="1"/>
  <c r="J76" i="3" s="1"/>
  <c r="J414" i="3"/>
  <c r="BE414" i="3"/>
  <c r="BI412" i="3"/>
  <c r="BH412" i="3"/>
  <c r="BG412" i="3"/>
  <c r="BF412" i="3"/>
  <c r="T412" i="3"/>
  <c r="R412" i="3"/>
  <c r="P412" i="3"/>
  <c r="BK412" i="3"/>
  <c r="J412" i="3"/>
  <c r="BE412" i="3" s="1"/>
  <c r="BI411" i="3"/>
  <c r="BH411" i="3"/>
  <c r="BG411" i="3"/>
  <c r="BF411" i="3"/>
  <c r="T411" i="3"/>
  <c r="R411" i="3"/>
  <c r="P411" i="3"/>
  <c r="BK411" i="3"/>
  <c r="J411" i="3"/>
  <c r="BE411" i="3" s="1"/>
  <c r="BI410" i="3"/>
  <c r="BH410" i="3"/>
  <c r="BG410" i="3"/>
  <c r="BF410" i="3"/>
  <c r="T410" i="3"/>
  <c r="R410" i="3"/>
  <c r="P410" i="3"/>
  <c r="BK410" i="3"/>
  <c r="J410" i="3"/>
  <c r="BE410" i="3" s="1"/>
  <c r="BI408" i="3"/>
  <c r="BH408" i="3"/>
  <c r="BG408" i="3"/>
  <c r="BF408" i="3"/>
  <c r="T408" i="3"/>
  <c r="R408" i="3"/>
  <c r="P408" i="3"/>
  <c r="BK408" i="3"/>
  <c r="J408" i="3"/>
  <c r="BE408" i="3" s="1"/>
  <c r="BI404" i="3"/>
  <c r="BH404" i="3"/>
  <c r="BG404" i="3"/>
  <c r="BF404" i="3"/>
  <c r="T404" i="3"/>
  <c r="R404" i="3"/>
  <c r="P404" i="3"/>
  <c r="BK404" i="3"/>
  <c r="J404" i="3"/>
  <c r="BE404" i="3"/>
  <c r="BI389" i="3"/>
  <c r="BH389" i="3"/>
  <c r="BG389" i="3"/>
  <c r="BF389" i="3"/>
  <c r="T389" i="3"/>
  <c r="R389" i="3"/>
  <c r="P389" i="3"/>
  <c r="BK389" i="3"/>
  <c r="J389" i="3"/>
  <c r="BE389" i="3" s="1"/>
  <c r="BI373" i="3"/>
  <c r="BH373" i="3"/>
  <c r="BG373" i="3"/>
  <c r="BF373" i="3"/>
  <c r="T373" i="3"/>
  <c r="R373" i="3"/>
  <c r="P373" i="3"/>
  <c r="BK373" i="3"/>
  <c r="J373" i="3"/>
  <c r="BE373" i="3"/>
  <c r="BI360" i="3"/>
  <c r="BH360" i="3"/>
  <c r="BG360" i="3"/>
  <c r="BF360" i="3"/>
  <c r="T360" i="3"/>
  <c r="R360" i="3"/>
  <c r="P360" i="3"/>
  <c r="BK360" i="3"/>
  <c r="J360" i="3"/>
  <c r="BE360" i="3" s="1"/>
  <c r="BI341" i="3"/>
  <c r="BH341" i="3"/>
  <c r="BG341" i="3"/>
  <c r="BF341" i="3"/>
  <c r="T341" i="3"/>
  <c r="R341" i="3"/>
  <c r="P341" i="3"/>
  <c r="BK341" i="3"/>
  <c r="J341" i="3"/>
  <c r="BE341" i="3"/>
  <c r="BI309" i="3"/>
  <c r="BH309" i="3"/>
  <c r="BG309" i="3"/>
  <c r="BF309" i="3"/>
  <c r="T309" i="3"/>
  <c r="R309" i="3"/>
  <c r="R308" i="3"/>
  <c r="P309" i="3"/>
  <c r="BK309" i="3"/>
  <c r="BK308" i="3"/>
  <c r="J308" i="3"/>
  <c r="J75" i="3" s="1"/>
  <c r="J309" i="3"/>
  <c r="BE309" i="3" s="1"/>
  <c r="BI307" i="3"/>
  <c r="BH307" i="3"/>
  <c r="BG307" i="3"/>
  <c r="BF307" i="3"/>
  <c r="T307" i="3"/>
  <c r="R307" i="3"/>
  <c r="P307" i="3"/>
  <c r="BK307" i="3"/>
  <c r="J307" i="3"/>
  <c r="BE307" i="3" s="1"/>
  <c r="BI306" i="3"/>
  <c r="BH306" i="3"/>
  <c r="BG306" i="3"/>
  <c r="BF306" i="3"/>
  <c r="T306" i="3"/>
  <c r="R306" i="3"/>
  <c r="P306" i="3"/>
  <c r="BK306" i="3"/>
  <c r="J306" i="3"/>
  <c r="BE306" i="3"/>
  <c r="BI305" i="3"/>
  <c r="BH305" i="3"/>
  <c r="BG305" i="3"/>
  <c r="BF305" i="3"/>
  <c r="T305" i="3"/>
  <c r="R305" i="3"/>
  <c r="P305" i="3"/>
  <c r="BK305" i="3"/>
  <c r="J305" i="3"/>
  <c r="BE305" i="3" s="1"/>
  <c r="BI303" i="3"/>
  <c r="BH303" i="3"/>
  <c r="BG303" i="3"/>
  <c r="BF303" i="3"/>
  <c r="T303" i="3"/>
  <c r="R303" i="3"/>
  <c r="P303" i="3"/>
  <c r="BK303" i="3"/>
  <c r="J303" i="3"/>
  <c r="BE303" i="3"/>
  <c r="BI299" i="3"/>
  <c r="BH299" i="3"/>
  <c r="BG299" i="3"/>
  <c r="BF299" i="3"/>
  <c r="T299" i="3"/>
  <c r="R299" i="3"/>
  <c r="P299" i="3"/>
  <c r="BK299" i="3"/>
  <c r="J299" i="3"/>
  <c r="BE299" i="3" s="1"/>
  <c r="BI296" i="3"/>
  <c r="BH296" i="3"/>
  <c r="BG296" i="3"/>
  <c r="BF296" i="3"/>
  <c r="T296" i="3"/>
  <c r="R296" i="3"/>
  <c r="P296" i="3"/>
  <c r="BK296" i="3"/>
  <c r="J296" i="3"/>
  <c r="BE296" i="3"/>
  <c r="BI290" i="3"/>
  <c r="BH290" i="3"/>
  <c r="BG290" i="3"/>
  <c r="BF290" i="3"/>
  <c r="T290" i="3"/>
  <c r="R290" i="3"/>
  <c r="P290" i="3"/>
  <c r="BK290" i="3"/>
  <c r="J290" i="3"/>
  <c r="BE290" i="3" s="1"/>
  <c r="BI280" i="3"/>
  <c r="BH280" i="3"/>
  <c r="BG280" i="3"/>
  <c r="BF280" i="3"/>
  <c r="T280" i="3"/>
  <c r="R280" i="3"/>
  <c r="P280" i="3"/>
  <c r="BK280" i="3"/>
  <c r="J280" i="3"/>
  <c r="BE280" i="3"/>
  <c r="BI272" i="3"/>
  <c r="BH272" i="3"/>
  <c r="BG272" i="3"/>
  <c r="BF272" i="3"/>
  <c r="T272" i="3"/>
  <c r="R272" i="3"/>
  <c r="P272" i="3"/>
  <c r="BK272" i="3"/>
  <c r="J272" i="3"/>
  <c r="BE272" i="3" s="1"/>
  <c r="BI261" i="3"/>
  <c r="BH261" i="3"/>
  <c r="BG261" i="3"/>
  <c r="BF261" i="3"/>
  <c r="T261" i="3"/>
  <c r="R261" i="3"/>
  <c r="P261" i="3"/>
  <c r="BK261" i="3"/>
  <c r="J261" i="3"/>
  <c r="BE261" i="3"/>
  <c r="BI253" i="3"/>
  <c r="BH253" i="3"/>
  <c r="BG253" i="3"/>
  <c r="BF253" i="3"/>
  <c r="T253" i="3"/>
  <c r="R253" i="3"/>
  <c r="P253" i="3"/>
  <c r="BK253" i="3"/>
  <c r="J253" i="3"/>
  <c r="BE253" i="3" s="1"/>
  <c r="BI248" i="3"/>
  <c r="BH248" i="3"/>
  <c r="BG248" i="3"/>
  <c r="BF248" i="3"/>
  <c r="T248" i="3"/>
  <c r="T247" i="3"/>
  <c r="R248" i="3"/>
  <c r="R247" i="3" s="1"/>
  <c r="P248" i="3"/>
  <c r="P247" i="3"/>
  <c r="BK248" i="3"/>
  <c r="BK247" i="3" s="1"/>
  <c r="J247" i="3" s="1"/>
  <c r="J74" i="3" s="1"/>
  <c r="J248" i="3"/>
  <c r="BE248" i="3" s="1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 s="1"/>
  <c r="BI244" i="3"/>
  <c r="BH244" i="3"/>
  <c r="BG244" i="3"/>
  <c r="BF244" i="3"/>
  <c r="T244" i="3"/>
  <c r="R244" i="3"/>
  <c r="P244" i="3"/>
  <c r="BK244" i="3"/>
  <c r="J244" i="3"/>
  <c r="BE244" i="3"/>
  <c r="BI242" i="3"/>
  <c r="BH242" i="3"/>
  <c r="BG242" i="3"/>
  <c r="BF242" i="3"/>
  <c r="T242" i="3"/>
  <c r="T241" i="3" s="1"/>
  <c r="R242" i="3"/>
  <c r="R241" i="3" s="1"/>
  <c r="P242" i="3"/>
  <c r="P241" i="3"/>
  <c r="BK242" i="3"/>
  <c r="BK241" i="3" s="1"/>
  <c r="J242" i="3"/>
  <c r="BE242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T237" i="3" s="1"/>
  <c r="R238" i="3"/>
  <c r="R237" i="3"/>
  <c r="P238" i="3"/>
  <c r="P237" i="3" s="1"/>
  <c r="BK238" i="3"/>
  <c r="BK237" i="3"/>
  <c r="J237" i="3" s="1"/>
  <c r="J71" i="3" s="1"/>
  <c r="J238" i="3"/>
  <c r="BE238" i="3" s="1"/>
  <c r="BI236" i="3"/>
  <c r="BH236" i="3"/>
  <c r="BG236" i="3"/>
  <c r="BF236" i="3"/>
  <c r="T236" i="3"/>
  <c r="R236" i="3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 s="1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T229" i="3" s="1"/>
  <c r="R230" i="3"/>
  <c r="R229" i="3"/>
  <c r="P230" i="3"/>
  <c r="P229" i="3" s="1"/>
  <c r="BK230" i="3"/>
  <c r="BK229" i="3"/>
  <c r="J229" i="3" s="1"/>
  <c r="J70" i="3" s="1"/>
  <c r="J230" i="3"/>
  <c r="BE230" i="3" s="1"/>
  <c r="BI222" i="3"/>
  <c r="BH222" i="3"/>
  <c r="BG222" i="3"/>
  <c r="BF222" i="3"/>
  <c r="T222" i="3"/>
  <c r="R222" i="3"/>
  <c r="P222" i="3"/>
  <c r="BK222" i="3"/>
  <c r="J222" i="3"/>
  <c r="BE222" i="3" s="1"/>
  <c r="BI209" i="3"/>
  <c r="BH209" i="3"/>
  <c r="BG209" i="3"/>
  <c r="BF209" i="3"/>
  <c r="T209" i="3"/>
  <c r="R209" i="3"/>
  <c r="P209" i="3"/>
  <c r="BK209" i="3"/>
  <c r="J209" i="3"/>
  <c r="BE209" i="3"/>
  <c r="BI202" i="3"/>
  <c r="BH202" i="3"/>
  <c r="BG202" i="3"/>
  <c r="BF202" i="3"/>
  <c r="T202" i="3"/>
  <c r="R202" i="3"/>
  <c r="P202" i="3"/>
  <c r="BK202" i="3"/>
  <c r="J202" i="3"/>
  <c r="BE202" i="3" s="1"/>
  <c r="BI191" i="3"/>
  <c r="BH191" i="3"/>
  <c r="BG191" i="3"/>
  <c r="BF191" i="3"/>
  <c r="T191" i="3"/>
  <c r="R191" i="3"/>
  <c r="P191" i="3"/>
  <c r="BK191" i="3"/>
  <c r="J191" i="3"/>
  <c r="BE191" i="3"/>
  <c r="BI184" i="3"/>
  <c r="BH184" i="3"/>
  <c r="BG184" i="3"/>
  <c r="BF184" i="3"/>
  <c r="T184" i="3"/>
  <c r="R184" i="3"/>
  <c r="P184" i="3"/>
  <c r="BK184" i="3"/>
  <c r="J184" i="3"/>
  <c r="BE184" i="3" s="1"/>
  <c r="BI165" i="3"/>
  <c r="BH165" i="3"/>
  <c r="BG165" i="3"/>
  <c r="BF165" i="3"/>
  <c r="T165" i="3"/>
  <c r="R165" i="3"/>
  <c r="P165" i="3"/>
  <c r="BK165" i="3"/>
  <c r="J165" i="3"/>
  <c r="BE165" i="3"/>
  <c r="BI150" i="3"/>
  <c r="BH150" i="3"/>
  <c r="BG150" i="3"/>
  <c r="BF150" i="3"/>
  <c r="T150" i="3"/>
  <c r="T149" i="3" s="1"/>
  <c r="R150" i="3"/>
  <c r="R149" i="3"/>
  <c r="P150" i="3"/>
  <c r="P149" i="3" s="1"/>
  <c r="BK150" i="3"/>
  <c r="BK149" i="3"/>
  <c r="J149" i="3" s="1"/>
  <c r="J69" i="3" s="1"/>
  <c r="J150" i="3"/>
  <c r="BE150" i="3" s="1"/>
  <c r="BI136" i="3"/>
  <c r="BH136" i="3"/>
  <c r="BG136" i="3"/>
  <c r="BF136" i="3"/>
  <c r="T136" i="3"/>
  <c r="R136" i="3"/>
  <c r="P136" i="3"/>
  <c r="BK136" i="3"/>
  <c r="J136" i="3"/>
  <c r="BE136" i="3" s="1"/>
  <c r="BI124" i="3"/>
  <c r="BH124" i="3"/>
  <c r="BG124" i="3"/>
  <c r="BF124" i="3"/>
  <c r="T124" i="3"/>
  <c r="T123" i="3"/>
  <c r="R124" i="3"/>
  <c r="R123" i="3" s="1"/>
  <c r="P124" i="3"/>
  <c r="P123" i="3"/>
  <c r="BK124" i="3"/>
  <c r="BK123" i="3" s="1"/>
  <c r="J123" i="3" s="1"/>
  <c r="J68" i="3" s="1"/>
  <c r="J124" i="3"/>
  <c r="BE124" i="3" s="1"/>
  <c r="BI121" i="3"/>
  <c r="BH121" i="3"/>
  <c r="BG121" i="3"/>
  <c r="BF121" i="3"/>
  <c r="T121" i="3"/>
  <c r="T120" i="3"/>
  <c r="R121" i="3"/>
  <c r="R120" i="3" s="1"/>
  <c r="P121" i="3"/>
  <c r="P120" i="3"/>
  <c r="BK121" i="3"/>
  <c r="BK120" i="3" s="1"/>
  <c r="J120" i="3" s="1"/>
  <c r="J67" i="3" s="1"/>
  <c r="J121" i="3"/>
  <c r="BE121" i="3" s="1"/>
  <c r="BI117" i="3"/>
  <c r="BH117" i="3"/>
  <c r="BG117" i="3"/>
  <c r="BF117" i="3"/>
  <c r="T117" i="3"/>
  <c r="T116" i="3"/>
  <c r="R117" i="3"/>
  <c r="R116" i="3" s="1"/>
  <c r="P117" i="3"/>
  <c r="P116" i="3"/>
  <c r="BK117" i="3"/>
  <c r="BK116" i="3" s="1"/>
  <c r="J116" i="3" s="1"/>
  <c r="J66" i="3" s="1"/>
  <c r="J117" i="3"/>
  <c r="BE117" i="3" s="1"/>
  <c r="BI114" i="3"/>
  <c r="BH114" i="3"/>
  <c r="BG114" i="3"/>
  <c r="BF114" i="3"/>
  <c r="T114" i="3"/>
  <c r="R114" i="3"/>
  <c r="P114" i="3"/>
  <c r="BK114" i="3"/>
  <c r="J114" i="3"/>
  <c r="BE114" i="3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F36" i="3" s="1"/>
  <c r="BA57" i="1" s="1"/>
  <c r="T107" i="3"/>
  <c r="R107" i="3"/>
  <c r="P107" i="3"/>
  <c r="BK107" i="3"/>
  <c r="J107" i="3"/>
  <c r="BE107" i="3" s="1"/>
  <c r="BI104" i="3"/>
  <c r="BH104" i="3"/>
  <c r="BG104" i="3"/>
  <c r="BF104" i="3"/>
  <c r="T104" i="3"/>
  <c r="R104" i="3"/>
  <c r="P104" i="3"/>
  <c r="BK104" i="3"/>
  <c r="J104" i="3"/>
  <c r="BE104" i="3"/>
  <c r="BI102" i="3"/>
  <c r="F39" i="3" s="1"/>
  <c r="BD57" i="1" s="1"/>
  <c r="BH102" i="3"/>
  <c r="F38" i="3" s="1"/>
  <c r="BC57" i="1" s="1"/>
  <c r="BG102" i="3"/>
  <c r="F37" i="3"/>
  <c r="BB57" i="1" s="1"/>
  <c r="BF102" i="3"/>
  <c r="J36" i="3" s="1"/>
  <c r="AW57" i="1" s="1"/>
  <c r="T102" i="3"/>
  <c r="T101" i="3"/>
  <c r="R102" i="3"/>
  <c r="R101" i="3"/>
  <c r="P102" i="3"/>
  <c r="P101" i="3"/>
  <c r="P100" i="3" s="1"/>
  <c r="BK102" i="3"/>
  <c r="BK101" i="3" s="1"/>
  <c r="J102" i="3"/>
  <c r="BE102" i="3" s="1"/>
  <c r="F93" i="3"/>
  <c r="E91" i="3"/>
  <c r="F56" i="3"/>
  <c r="E54" i="3"/>
  <c r="J26" i="3"/>
  <c r="E26" i="3"/>
  <c r="J96" i="3" s="1"/>
  <c r="J25" i="3"/>
  <c r="J23" i="3"/>
  <c r="E23" i="3"/>
  <c r="J58" i="3" s="1"/>
  <c r="J22" i="3"/>
  <c r="J20" i="3"/>
  <c r="E20" i="3"/>
  <c r="F96" i="3" s="1"/>
  <c r="F59" i="3"/>
  <c r="J19" i="3"/>
  <c r="J17" i="3"/>
  <c r="E17" i="3"/>
  <c r="F95" i="3"/>
  <c r="F58" i="3"/>
  <c r="J16" i="3"/>
  <c r="J14" i="3"/>
  <c r="J56" i="3" s="1"/>
  <c r="J93" i="3"/>
  <c r="E7" i="3"/>
  <c r="E87" i="3" s="1"/>
  <c r="E50" i="3"/>
  <c r="J39" i="2"/>
  <c r="J38" i="2"/>
  <c r="AY56" i="1" s="1"/>
  <c r="J37" i="2"/>
  <c r="AX56" i="1" s="1"/>
  <c r="BI1178" i="2"/>
  <c r="BH1178" i="2"/>
  <c r="BG1178" i="2"/>
  <c r="BF1178" i="2"/>
  <c r="T1178" i="2"/>
  <c r="R1178" i="2"/>
  <c r="P1178" i="2"/>
  <c r="BK1178" i="2"/>
  <c r="J1178" i="2"/>
  <c r="BE1178" i="2" s="1"/>
  <c r="BI1177" i="2"/>
  <c r="BH1177" i="2"/>
  <c r="BG1177" i="2"/>
  <c r="BF1177" i="2"/>
  <c r="T1177" i="2"/>
  <c r="R1177" i="2"/>
  <c r="P1177" i="2"/>
  <c r="BK1177" i="2"/>
  <c r="J1177" i="2"/>
  <c r="BE1177" i="2" s="1"/>
  <c r="BI1176" i="2"/>
  <c r="BH1176" i="2"/>
  <c r="BG1176" i="2"/>
  <c r="BF1176" i="2"/>
  <c r="T1176" i="2"/>
  <c r="R1176" i="2"/>
  <c r="P1176" i="2"/>
  <c r="BK1176" i="2"/>
  <c r="J1176" i="2"/>
  <c r="BE1176" i="2"/>
  <c r="BI1171" i="2"/>
  <c r="BH1171" i="2"/>
  <c r="BG1171" i="2"/>
  <c r="BF1171" i="2"/>
  <c r="T1171" i="2"/>
  <c r="R1171" i="2"/>
  <c r="R1159" i="2" s="1"/>
  <c r="P1171" i="2"/>
  <c r="BK1171" i="2"/>
  <c r="J1171" i="2"/>
  <c r="BE1171" i="2" s="1"/>
  <c r="BI1166" i="2"/>
  <c r="BH1166" i="2"/>
  <c r="BG1166" i="2"/>
  <c r="BF1166" i="2"/>
  <c r="T1166" i="2"/>
  <c r="R1166" i="2"/>
  <c r="P1166" i="2"/>
  <c r="BK1166" i="2"/>
  <c r="BK1159" i="2" s="1"/>
  <c r="J1159" i="2" s="1"/>
  <c r="J80" i="2" s="1"/>
  <c r="J1166" i="2"/>
  <c r="BE1166" i="2"/>
  <c r="BI1160" i="2"/>
  <c r="BH1160" i="2"/>
  <c r="BG1160" i="2"/>
  <c r="BF1160" i="2"/>
  <c r="T1160" i="2"/>
  <c r="T1159" i="2" s="1"/>
  <c r="R1160" i="2"/>
  <c r="P1160" i="2"/>
  <c r="P1159" i="2" s="1"/>
  <c r="BK1160" i="2"/>
  <c r="J1160" i="2"/>
  <c r="BE1160" i="2" s="1"/>
  <c r="BI1073" i="2"/>
  <c r="BH1073" i="2"/>
  <c r="BG1073" i="2"/>
  <c r="BF1073" i="2"/>
  <c r="T1073" i="2"/>
  <c r="R1073" i="2"/>
  <c r="P1073" i="2"/>
  <c r="BK1073" i="2"/>
  <c r="J1073" i="2"/>
  <c r="BE1073" i="2" s="1"/>
  <c r="BI1056" i="2"/>
  <c r="BH1056" i="2"/>
  <c r="BG1056" i="2"/>
  <c r="BF1056" i="2"/>
  <c r="T1056" i="2"/>
  <c r="R1056" i="2"/>
  <c r="P1056" i="2"/>
  <c r="P1037" i="2" s="1"/>
  <c r="BK1056" i="2"/>
  <c r="J1056" i="2"/>
  <c r="BE1056" i="2"/>
  <c r="BI1054" i="2"/>
  <c r="BH1054" i="2"/>
  <c r="BG1054" i="2"/>
  <c r="BF1054" i="2"/>
  <c r="T1054" i="2"/>
  <c r="T1037" i="2" s="1"/>
  <c r="R1054" i="2"/>
  <c r="P1054" i="2"/>
  <c r="BK1054" i="2"/>
  <c r="J1054" i="2"/>
  <c r="BE1054" i="2" s="1"/>
  <c r="BI1038" i="2"/>
  <c r="BH1038" i="2"/>
  <c r="BG1038" i="2"/>
  <c r="BF1038" i="2"/>
  <c r="T1038" i="2"/>
  <c r="R1038" i="2"/>
  <c r="R1037" i="2" s="1"/>
  <c r="P1038" i="2"/>
  <c r="BK1038" i="2"/>
  <c r="BK1037" i="2" s="1"/>
  <c r="J1037" i="2" s="1"/>
  <c r="J79" i="2" s="1"/>
  <c r="J1038" i="2"/>
  <c r="BE1038" i="2"/>
  <c r="BI1036" i="2"/>
  <c r="BH1036" i="2"/>
  <c r="BG1036" i="2"/>
  <c r="BF1036" i="2"/>
  <c r="T1036" i="2"/>
  <c r="R1036" i="2"/>
  <c r="P1036" i="2"/>
  <c r="P1022" i="2" s="1"/>
  <c r="BK1036" i="2"/>
  <c r="J1036" i="2"/>
  <c r="BE1036" i="2"/>
  <c r="BI1035" i="2"/>
  <c r="BH1035" i="2"/>
  <c r="BG1035" i="2"/>
  <c r="BF1035" i="2"/>
  <c r="T1035" i="2"/>
  <c r="T1022" i="2" s="1"/>
  <c r="R1035" i="2"/>
  <c r="P1035" i="2"/>
  <c r="BK1035" i="2"/>
  <c r="J1035" i="2"/>
  <c r="BE1035" i="2" s="1"/>
  <c r="BI1023" i="2"/>
  <c r="BH1023" i="2"/>
  <c r="BG1023" i="2"/>
  <c r="BF1023" i="2"/>
  <c r="T1023" i="2"/>
  <c r="R1023" i="2"/>
  <c r="R1022" i="2" s="1"/>
  <c r="P1023" i="2"/>
  <c r="BK1023" i="2"/>
  <c r="BK1022" i="2" s="1"/>
  <c r="J1022" i="2" s="1"/>
  <c r="J78" i="2" s="1"/>
  <c r="J1023" i="2"/>
  <c r="BE1023" i="2"/>
  <c r="BI1021" i="2"/>
  <c r="BH1021" i="2"/>
  <c r="BG1021" i="2"/>
  <c r="BF1021" i="2"/>
  <c r="T1021" i="2"/>
  <c r="R1021" i="2"/>
  <c r="P1021" i="2"/>
  <c r="BK1021" i="2"/>
  <c r="J1021" i="2"/>
  <c r="BE1021" i="2"/>
  <c r="BI1020" i="2"/>
  <c r="BH1020" i="2"/>
  <c r="BG1020" i="2"/>
  <c r="BF1020" i="2"/>
  <c r="T1020" i="2"/>
  <c r="R1020" i="2"/>
  <c r="P1020" i="2"/>
  <c r="BK1020" i="2"/>
  <c r="J1020" i="2"/>
  <c r="BE1020" i="2" s="1"/>
  <c r="BI1019" i="2"/>
  <c r="BH1019" i="2"/>
  <c r="BG1019" i="2"/>
  <c r="BF1019" i="2"/>
  <c r="T1019" i="2"/>
  <c r="R1019" i="2"/>
  <c r="P1019" i="2"/>
  <c r="BK1019" i="2"/>
  <c r="J1019" i="2"/>
  <c r="BE1019" i="2"/>
  <c r="BI1017" i="2"/>
  <c r="BH1017" i="2"/>
  <c r="BG1017" i="2"/>
  <c r="BF1017" i="2"/>
  <c r="T1017" i="2"/>
  <c r="R1017" i="2"/>
  <c r="P1017" i="2"/>
  <c r="BK1017" i="2"/>
  <c r="J1017" i="2"/>
  <c r="BE1017" i="2" s="1"/>
  <c r="BI1001" i="2"/>
  <c r="BH1001" i="2"/>
  <c r="BG1001" i="2"/>
  <c r="BF1001" i="2"/>
  <c r="T1001" i="2"/>
  <c r="R1001" i="2"/>
  <c r="P1001" i="2"/>
  <c r="BK1001" i="2"/>
  <c r="J1001" i="2"/>
  <c r="BE1001" i="2"/>
  <c r="BI990" i="2"/>
  <c r="BH990" i="2"/>
  <c r="BG990" i="2"/>
  <c r="BF990" i="2"/>
  <c r="T990" i="2"/>
  <c r="R990" i="2"/>
  <c r="P990" i="2"/>
  <c r="BK990" i="2"/>
  <c r="J990" i="2"/>
  <c r="BE990" i="2" s="1"/>
  <c r="BI980" i="2"/>
  <c r="BH980" i="2"/>
  <c r="BG980" i="2"/>
  <c r="BF980" i="2"/>
  <c r="T980" i="2"/>
  <c r="R980" i="2"/>
  <c r="P980" i="2"/>
  <c r="BK980" i="2"/>
  <c r="J980" i="2"/>
  <c r="BE980" i="2"/>
  <c r="BI970" i="2"/>
  <c r="BH970" i="2"/>
  <c r="BG970" i="2"/>
  <c r="BF970" i="2"/>
  <c r="T970" i="2"/>
  <c r="T969" i="2" s="1"/>
  <c r="R970" i="2"/>
  <c r="R969" i="2"/>
  <c r="P970" i="2"/>
  <c r="P969" i="2" s="1"/>
  <c r="BK970" i="2"/>
  <c r="BK969" i="2"/>
  <c r="J969" i="2"/>
  <c r="J77" i="2" s="1"/>
  <c r="J970" i="2"/>
  <c r="BE970" i="2" s="1"/>
  <c r="BI968" i="2"/>
  <c r="BH968" i="2"/>
  <c r="BG968" i="2"/>
  <c r="BF968" i="2"/>
  <c r="T968" i="2"/>
  <c r="R968" i="2"/>
  <c r="P968" i="2"/>
  <c r="BK968" i="2"/>
  <c r="J968" i="2"/>
  <c r="BE968" i="2" s="1"/>
  <c r="BI967" i="2"/>
  <c r="BH967" i="2"/>
  <c r="BG967" i="2"/>
  <c r="BF967" i="2"/>
  <c r="T967" i="2"/>
  <c r="R967" i="2"/>
  <c r="P967" i="2"/>
  <c r="BK967" i="2"/>
  <c r="J967" i="2"/>
  <c r="BE967" i="2"/>
  <c r="BI966" i="2"/>
  <c r="BH966" i="2"/>
  <c r="BG966" i="2"/>
  <c r="BF966" i="2"/>
  <c r="T966" i="2"/>
  <c r="R966" i="2"/>
  <c r="P966" i="2"/>
  <c r="BK966" i="2"/>
  <c r="J966" i="2"/>
  <c r="BE966" i="2" s="1"/>
  <c r="BI965" i="2"/>
  <c r="BH965" i="2"/>
  <c r="BG965" i="2"/>
  <c r="BF965" i="2"/>
  <c r="T965" i="2"/>
  <c r="R965" i="2"/>
  <c r="P965" i="2"/>
  <c r="BK965" i="2"/>
  <c r="J965" i="2"/>
  <c r="BE965" i="2"/>
  <c r="BI963" i="2"/>
  <c r="BH963" i="2"/>
  <c r="BG963" i="2"/>
  <c r="BF963" i="2"/>
  <c r="T963" i="2"/>
  <c r="R963" i="2"/>
  <c r="P963" i="2"/>
  <c r="BK963" i="2"/>
  <c r="J963" i="2"/>
  <c r="BE963" i="2" s="1"/>
  <c r="BI936" i="2"/>
  <c r="BH936" i="2"/>
  <c r="BG936" i="2"/>
  <c r="BF936" i="2"/>
  <c r="T936" i="2"/>
  <c r="R936" i="2"/>
  <c r="P936" i="2"/>
  <c r="BK936" i="2"/>
  <c r="J936" i="2"/>
  <c r="BE936" i="2"/>
  <c r="BI891" i="2"/>
  <c r="BH891" i="2"/>
  <c r="BG891" i="2"/>
  <c r="BF891" i="2"/>
  <c r="T891" i="2"/>
  <c r="R891" i="2"/>
  <c r="P891" i="2"/>
  <c r="BK891" i="2"/>
  <c r="J891" i="2"/>
  <c r="BE891" i="2" s="1"/>
  <c r="BI888" i="2"/>
  <c r="BH888" i="2"/>
  <c r="BG888" i="2"/>
  <c r="BF888" i="2"/>
  <c r="T888" i="2"/>
  <c r="R888" i="2"/>
  <c r="P888" i="2"/>
  <c r="BK888" i="2"/>
  <c r="J888" i="2"/>
  <c r="BE888" i="2"/>
  <c r="BI886" i="2"/>
  <c r="BH886" i="2"/>
  <c r="BG886" i="2"/>
  <c r="BF886" i="2"/>
  <c r="T886" i="2"/>
  <c r="R886" i="2"/>
  <c r="P886" i="2"/>
  <c r="BK886" i="2"/>
  <c r="J886" i="2"/>
  <c r="BE886" i="2" s="1"/>
  <c r="BI859" i="2"/>
  <c r="BH859" i="2"/>
  <c r="BG859" i="2"/>
  <c r="BF859" i="2"/>
  <c r="T859" i="2"/>
  <c r="R859" i="2"/>
  <c r="P859" i="2"/>
  <c r="BK859" i="2"/>
  <c r="J859" i="2"/>
  <c r="BE859" i="2"/>
  <c r="BI814" i="2"/>
  <c r="BH814" i="2"/>
  <c r="BG814" i="2"/>
  <c r="BF814" i="2"/>
  <c r="T814" i="2"/>
  <c r="R814" i="2"/>
  <c r="P814" i="2"/>
  <c r="BK814" i="2"/>
  <c r="J814" i="2"/>
  <c r="BE814" i="2" s="1"/>
  <c r="BI789" i="2"/>
  <c r="BH789" i="2"/>
  <c r="BG789" i="2"/>
  <c r="BF789" i="2"/>
  <c r="T789" i="2"/>
  <c r="R789" i="2"/>
  <c r="P789" i="2"/>
  <c r="BK789" i="2"/>
  <c r="J789" i="2"/>
  <c r="BE789" i="2"/>
  <c r="BI764" i="2"/>
  <c r="BH764" i="2"/>
  <c r="BG764" i="2"/>
  <c r="BF764" i="2"/>
  <c r="T764" i="2"/>
  <c r="T763" i="2" s="1"/>
  <c r="R764" i="2"/>
  <c r="R763" i="2"/>
  <c r="P764" i="2"/>
  <c r="P763" i="2" s="1"/>
  <c r="BK764" i="2"/>
  <c r="BK763" i="2"/>
  <c r="J763" i="2"/>
  <c r="J76" i="2" s="1"/>
  <c r="J764" i="2"/>
  <c r="BE764" i="2" s="1"/>
  <c r="BI762" i="2"/>
  <c r="BH762" i="2"/>
  <c r="BG762" i="2"/>
  <c r="BF762" i="2"/>
  <c r="T762" i="2"/>
  <c r="R762" i="2"/>
  <c r="P762" i="2"/>
  <c r="BK762" i="2"/>
  <c r="J762" i="2"/>
  <c r="BE762" i="2" s="1"/>
  <c r="BI761" i="2"/>
  <c r="BH761" i="2"/>
  <c r="BG761" i="2"/>
  <c r="BF761" i="2"/>
  <c r="T761" i="2"/>
  <c r="R761" i="2"/>
  <c r="P761" i="2"/>
  <c r="BK761" i="2"/>
  <c r="J761" i="2"/>
  <c r="BE761" i="2"/>
  <c r="BI760" i="2"/>
  <c r="BH760" i="2"/>
  <c r="BG760" i="2"/>
  <c r="BF760" i="2"/>
  <c r="T760" i="2"/>
  <c r="R760" i="2"/>
  <c r="P760" i="2"/>
  <c r="BK760" i="2"/>
  <c r="J760" i="2"/>
  <c r="BE760" i="2" s="1"/>
  <c r="BI758" i="2"/>
  <c r="BH758" i="2"/>
  <c r="BG758" i="2"/>
  <c r="BF758" i="2"/>
  <c r="T758" i="2"/>
  <c r="R758" i="2"/>
  <c r="P758" i="2"/>
  <c r="BK758" i="2"/>
  <c r="J758" i="2"/>
  <c r="BE758" i="2"/>
  <c r="BI749" i="2"/>
  <c r="BH749" i="2"/>
  <c r="BG749" i="2"/>
  <c r="BF749" i="2"/>
  <c r="T749" i="2"/>
  <c r="R749" i="2"/>
  <c r="P749" i="2"/>
  <c r="BK749" i="2"/>
  <c r="J749" i="2"/>
  <c r="BE749" i="2" s="1"/>
  <c r="BI747" i="2"/>
  <c r="BH747" i="2"/>
  <c r="BG747" i="2"/>
  <c r="BF747" i="2"/>
  <c r="T747" i="2"/>
  <c r="R747" i="2"/>
  <c r="P747" i="2"/>
  <c r="BK747" i="2"/>
  <c r="J747" i="2"/>
  <c r="BE747" i="2"/>
  <c r="BI712" i="2"/>
  <c r="BH712" i="2"/>
  <c r="BG712" i="2"/>
  <c r="BF712" i="2"/>
  <c r="T712" i="2"/>
  <c r="R712" i="2"/>
  <c r="P712" i="2"/>
  <c r="BK712" i="2"/>
  <c r="J712" i="2"/>
  <c r="BE712" i="2" s="1"/>
  <c r="BI703" i="2"/>
  <c r="BH703" i="2"/>
  <c r="BG703" i="2"/>
  <c r="BF703" i="2"/>
  <c r="T703" i="2"/>
  <c r="R703" i="2"/>
  <c r="P703" i="2"/>
  <c r="BK703" i="2"/>
  <c r="J703" i="2"/>
  <c r="BE703" i="2"/>
  <c r="BI701" i="2"/>
  <c r="BH701" i="2"/>
  <c r="BG701" i="2"/>
  <c r="BF701" i="2"/>
  <c r="T701" i="2"/>
  <c r="R701" i="2"/>
  <c r="P701" i="2"/>
  <c r="BK701" i="2"/>
  <c r="J701" i="2"/>
  <c r="BE701" i="2" s="1"/>
  <c r="BI666" i="2"/>
  <c r="BH666" i="2"/>
  <c r="BG666" i="2"/>
  <c r="BF666" i="2"/>
  <c r="T666" i="2"/>
  <c r="R666" i="2"/>
  <c r="P666" i="2"/>
  <c r="P651" i="2" s="1"/>
  <c r="BK666" i="2"/>
  <c r="J666" i="2"/>
  <c r="BE666" i="2"/>
  <c r="BI659" i="2"/>
  <c r="BH659" i="2"/>
  <c r="BG659" i="2"/>
  <c r="BF659" i="2"/>
  <c r="T659" i="2"/>
  <c r="T651" i="2" s="1"/>
  <c r="R659" i="2"/>
  <c r="P659" i="2"/>
  <c r="BK659" i="2"/>
  <c r="J659" i="2"/>
  <c r="BE659" i="2" s="1"/>
  <c r="BI652" i="2"/>
  <c r="BH652" i="2"/>
  <c r="BG652" i="2"/>
  <c r="BF652" i="2"/>
  <c r="T652" i="2"/>
  <c r="R652" i="2"/>
  <c r="R651" i="2" s="1"/>
  <c r="P652" i="2"/>
  <c r="BK652" i="2"/>
  <c r="BK651" i="2" s="1"/>
  <c r="J651" i="2" s="1"/>
  <c r="J75" i="2" s="1"/>
  <c r="J652" i="2"/>
  <c r="BE652" i="2"/>
  <c r="BI648" i="2"/>
  <c r="BH648" i="2"/>
  <c r="BG648" i="2"/>
  <c r="BF648" i="2"/>
  <c r="T648" i="2"/>
  <c r="R648" i="2"/>
  <c r="P648" i="2"/>
  <c r="BK648" i="2"/>
  <c r="J648" i="2"/>
  <c r="BE648" i="2"/>
  <c r="BI645" i="2"/>
  <c r="BH645" i="2"/>
  <c r="BG645" i="2"/>
  <c r="BF645" i="2"/>
  <c r="T645" i="2"/>
  <c r="R645" i="2"/>
  <c r="P645" i="2"/>
  <c r="BK645" i="2"/>
  <c r="J645" i="2"/>
  <c r="BE645" i="2" s="1"/>
  <c r="BI642" i="2"/>
  <c r="BH642" i="2"/>
  <c r="BG642" i="2"/>
  <c r="BF642" i="2"/>
  <c r="T642" i="2"/>
  <c r="R642" i="2"/>
  <c r="P642" i="2"/>
  <c r="BK642" i="2"/>
  <c r="J642" i="2"/>
  <c r="BE642" i="2"/>
  <c r="BI640" i="2"/>
  <c r="BH640" i="2"/>
  <c r="BG640" i="2"/>
  <c r="BF640" i="2"/>
  <c r="T640" i="2"/>
  <c r="R640" i="2"/>
  <c r="P640" i="2"/>
  <c r="BK640" i="2"/>
  <c r="J640" i="2"/>
  <c r="BE640" i="2" s="1"/>
  <c r="BI639" i="2"/>
  <c r="BH639" i="2"/>
  <c r="BG639" i="2"/>
  <c r="BF639" i="2"/>
  <c r="T639" i="2"/>
  <c r="R639" i="2"/>
  <c r="P639" i="2"/>
  <c r="BK639" i="2"/>
  <c r="J639" i="2"/>
  <c r="BE639" i="2"/>
  <c r="BI637" i="2"/>
  <c r="BH637" i="2"/>
  <c r="BG637" i="2"/>
  <c r="BF637" i="2"/>
  <c r="T637" i="2"/>
  <c r="R637" i="2"/>
  <c r="P637" i="2"/>
  <c r="BK637" i="2"/>
  <c r="J637" i="2"/>
  <c r="BE637" i="2" s="1"/>
  <c r="BI634" i="2"/>
  <c r="BH634" i="2"/>
  <c r="BG634" i="2"/>
  <c r="BF634" i="2"/>
  <c r="T634" i="2"/>
  <c r="R634" i="2"/>
  <c r="P634" i="2"/>
  <c r="BK634" i="2"/>
  <c r="J634" i="2"/>
  <c r="BE634" i="2"/>
  <c r="BI628" i="2"/>
  <c r="BH628" i="2"/>
  <c r="BG628" i="2"/>
  <c r="BF628" i="2"/>
  <c r="T628" i="2"/>
  <c r="R628" i="2"/>
  <c r="P628" i="2"/>
  <c r="BK628" i="2"/>
  <c r="J628" i="2"/>
  <c r="BE628" i="2" s="1"/>
  <c r="BI626" i="2"/>
  <c r="BH626" i="2"/>
  <c r="BG626" i="2"/>
  <c r="BF626" i="2"/>
  <c r="T626" i="2"/>
  <c r="R626" i="2"/>
  <c r="P626" i="2"/>
  <c r="BK626" i="2"/>
  <c r="J626" i="2"/>
  <c r="BE626" i="2"/>
  <c r="BI625" i="2"/>
  <c r="BH625" i="2"/>
  <c r="BG625" i="2"/>
  <c r="BF625" i="2"/>
  <c r="T625" i="2"/>
  <c r="T624" i="2" s="1"/>
  <c r="R625" i="2"/>
  <c r="R624" i="2"/>
  <c r="P625" i="2"/>
  <c r="P624" i="2" s="1"/>
  <c r="BK625" i="2"/>
  <c r="BK624" i="2"/>
  <c r="J624" i="2"/>
  <c r="J74" i="2" s="1"/>
  <c r="J625" i="2"/>
  <c r="BE625" i="2" s="1"/>
  <c r="BI623" i="2"/>
  <c r="BH623" i="2"/>
  <c r="BG623" i="2"/>
  <c r="BF623" i="2"/>
  <c r="T623" i="2"/>
  <c r="R623" i="2"/>
  <c r="P623" i="2"/>
  <c r="BK623" i="2"/>
  <c r="J623" i="2"/>
  <c r="BE623" i="2" s="1"/>
  <c r="BI622" i="2"/>
  <c r="BH622" i="2"/>
  <c r="BG622" i="2"/>
  <c r="BF622" i="2"/>
  <c r="T622" i="2"/>
  <c r="R622" i="2"/>
  <c r="P622" i="2"/>
  <c r="BK622" i="2"/>
  <c r="J622" i="2"/>
  <c r="BE622" i="2"/>
  <c r="BI621" i="2"/>
  <c r="BH621" i="2"/>
  <c r="BG621" i="2"/>
  <c r="BF621" i="2"/>
  <c r="T621" i="2"/>
  <c r="R621" i="2"/>
  <c r="P621" i="2"/>
  <c r="BK621" i="2"/>
  <c r="J621" i="2"/>
  <c r="BE621" i="2" s="1"/>
  <c r="BI620" i="2"/>
  <c r="BH620" i="2"/>
  <c r="BG620" i="2"/>
  <c r="BF620" i="2"/>
  <c r="T620" i="2"/>
  <c r="R620" i="2"/>
  <c r="P620" i="2"/>
  <c r="BK620" i="2"/>
  <c r="J620" i="2"/>
  <c r="BE620" i="2"/>
  <c r="BI619" i="2"/>
  <c r="BH619" i="2"/>
  <c r="BG619" i="2"/>
  <c r="BF619" i="2"/>
  <c r="T619" i="2"/>
  <c r="R619" i="2"/>
  <c r="P619" i="2"/>
  <c r="BK619" i="2"/>
  <c r="J619" i="2"/>
  <c r="BE619" i="2" s="1"/>
  <c r="BI618" i="2"/>
  <c r="BH618" i="2"/>
  <c r="BG618" i="2"/>
  <c r="BF618" i="2"/>
  <c r="T618" i="2"/>
  <c r="R618" i="2"/>
  <c r="P618" i="2"/>
  <c r="BK618" i="2"/>
  <c r="J618" i="2"/>
  <c r="BE618" i="2"/>
  <c r="BI617" i="2"/>
  <c r="BH617" i="2"/>
  <c r="BG617" i="2"/>
  <c r="BF617" i="2"/>
  <c r="T617" i="2"/>
  <c r="R617" i="2"/>
  <c r="P617" i="2"/>
  <c r="BK617" i="2"/>
  <c r="J617" i="2"/>
  <c r="BE617" i="2" s="1"/>
  <c r="BI616" i="2"/>
  <c r="BH616" i="2"/>
  <c r="BG616" i="2"/>
  <c r="BF616" i="2"/>
  <c r="T616" i="2"/>
  <c r="R616" i="2"/>
  <c r="P616" i="2"/>
  <c r="BK616" i="2"/>
  <c r="J616" i="2"/>
  <c r="BE616" i="2"/>
  <c r="BI615" i="2"/>
  <c r="BH615" i="2"/>
  <c r="BG615" i="2"/>
  <c r="BF615" i="2"/>
  <c r="T615" i="2"/>
  <c r="R615" i="2"/>
  <c r="P615" i="2"/>
  <c r="BK615" i="2"/>
  <c r="J615" i="2"/>
  <c r="BE615" i="2" s="1"/>
  <c r="BI614" i="2"/>
  <c r="BH614" i="2"/>
  <c r="BG614" i="2"/>
  <c r="BF614" i="2"/>
  <c r="T614" i="2"/>
  <c r="R614" i="2"/>
  <c r="P614" i="2"/>
  <c r="BK614" i="2"/>
  <c r="J614" i="2"/>
  <c r="BE614" i="2"/>
  <c r="BI613" i="2"/>
  <c r="BH613" i="2"/>
  <c r="BG613" i="2"/>
  <c r="BF613" i="2"/>
  <c r="T613" i="2"/>
  <c r="R613" i="2"/>
  <c r="P613" i="2"/>
  <c r="BK613" i="2"/>
  <c r="J613" i="2"/>
  <c r="BE613" i="2" s="1"/>
  <c r="BI610" i="2"/>
  <c r="BH610" i="2"/>
  <c r="BG610" i="2"/>
  <c r="BF610" i="2"/>
  <c r="T610" i="2"/>
  <c r="R610" i="2"/>
  <c r="P610" i="2"/>
  <c r="BK610" i="2"/>
  <c r="J610" i="2"/>
  <c r="BE610" i="2"/>
  <c r="BI607" i="2"/>
  <c r="BH607" i="2"/>
  <c r="BG607" i="2"/>
  <c r="BF607" i="2"/>
  <c r="T607" i="2"/>
  <c r="R607" i="2"/>
  <c r="P607" i="2"/>
  <c r="BK607" i="2"/>
  <c r="J607" i="2"/>
  <c r="BE607" i="2" s="1"/>
  <c r="BI606" i="2"/>
  <c r="BH606" i="2"/>
  <c r="BG606" i="2"/>
  <c r="BF606" i="2"/>
  <c r="T606" i="2"/>
  <c r="R606" i="2"/>
  <c r="P606" i="2"/>
  <c r="BK606" i="2"/>
  <c r="J606" i="2"/>
  <c r="BE606" i="2"/>
  <c r="BI605" i="2"/>
  <c r="BH605" i="2"/>
  <c r="BG605" i="2"/>
  <c r="BF605" i="2"/>
  <c r="T605" i="2"/>
  <c r="R605" i="2"/>
  <c r="P605" i="2"/>
  <c r="BK605" i="2"/>
  <c r="J605" i="2"/>
  <c r="BE605" i="2" s="1"/>
  <c r="BI602" i="2"/>
  <c r="BH602" i="2"/>
  <c r="BG602" i="2"/>
  <c r="BF602" i="2"/>
  <c r="T602" i="2"/>
  <c r="R602" i="2"/>
  <c r="P602" i="2"/>
  <c r="BK602" i="2"/>
  <c r="J602" i="2"/>
  <c r="BE602" i="2"/>
  <c r="BI601" i="2"/>
  <c r="BH601" i="2"/>
  <c r="BG601" i="2"/>
  <c r="BF601" i="2"/>
  <c r="T601" i="2"/>
  <c r="R601" i="2"/>
  <c r="P601" i="2"/>
  <c r="BK601" i="2"/>
  <c r="J601" i="2"/>
  <c r="BE601" i="2" s="1"/>
  <c r="BI585" i="2"/>
  <c r="BH585" i="2"/>
  <c r="BG585" i="2"/>
  <c r="BF585" i="2"/>
  <c r="T585" i="2"/>
  <c r="R585" i="2"/>
  <c r="P585" i="2"/>
  <c r="BK585" i="2"/>
  <c r="J585" i="2"/>
  <c r="BE585" i="2"/>
  <c r="BI576" i="2"/>
  <c r="BH576" i="2"/>
  <c r="BG576" i="2"/>
  <c r="BF576" i="2"/>
  <c r="T576" i="2"/>
  <c r="R576" i="2"/>
  <c r="P576" i="2"/>
  <c r="BK576" i="2"/>
  <c r="J576" i="2"/>
  <c r="BE576" i="2" s="1"/>
  <c r="BI569" i="2"/>
  <c r="BH569" i="2"/>
  <c r="BG569" i="2"/>
  <c r="BF569" i="2"/>
  <c r="T569" i="2"/>
  <c r="R569" i="2"/>
  <c r="P569" i="2"/>
  <c r="BK569" i="2"/>
  <c r="J569" i="2"/>
  <c r="BE569" i="2"/>
  <c r="BI568" i="2"/>
  <c r="BH568" i="2"/>
  <c r="BG568" i="2"/>
  <c r="BF568" i="2"/>
  <c r="T568" i="2"/>
  <c r="R568" i="2"/>
  <c r="P568" i="2"/>
  <c r="BK568" i="2"/>
  <c r="J568" i="2"/>
  <c r="BE568" i="2" s="1"/>
  <c r="BI561" i="2"/>
  <c r="BH561" i="2"/>
  <c r="BG561" i="2"/>
  <c r="BF561" i="2"/>
  <c r="T561" i="2"/>
  <c r="R561" i="2"/>
  <c r="P561" i="2"/>
  <c r="BK561" i="2"/>
  <c r="J561" i="2"/>
  <c r="BE561" i="2"/>
  <c r="BI552" i="2"/>
  <c r="BH552" i="2"/>
  <c r="BG552" i="2"/>
  <c r="BF552" i="2"/>
  <c r="T552" i="2"/>
  <c r="T551" i="2" s="1"/>
  <c r="R552" i="2"/>
  <c r="R551" i="2"/>
  <c r="P552" i="2"/>
  <c r="P551" i="2" s="1"/>
  <c r="BK552" i="2"/>
  <c r="BK551" i="2"/>
  <c r="J551" i="2"/>
  <c r="J73" i="2" s="1"/>
  <c r="J552" i="2"/>
  <c r="BE552" i="2" s="1"/>
  <c r="BI550" i="2"/>
  <c r="BH550" i="2"/>
  <c r="BG550" i="2"/>
  <c r="BF550" i="2"/>
  <c r="T550" i="2"/>
  <c r="R550" i="2"/>
  <c r="P550" i="2"/>
  <c r="BK550" i="2"/>
  <c r="J550" i="2"/>
  <c r="BE550" i="2" s="1"/>
  <c r="BI549" i="2"/>
  <c r="BH549" i="2"/>
  <c r="BG549" i="2"/>
  <c r="BF549" i="2"/>
  <c r="T549" i="2"/>
  <c r="R549" i="2"/>
  <c r="P549" i="2"/>
  <c r="BK549" i="2"/>
  <c r="J549" i="2"/>
  <c r="BE549" i="2"/>
  <c r="BI548" i="2"/>
  <c r="BH548" i="2"/>
  <c r="BG548" i="2"/>
  <c r="BF548" i="2"/>
  <c r="T548" i="2"/>
  <c r="R548" i="2"/>
  <c r="P548" i="2"/>
  <c r="BK548" i="2"/>
  <c r="J548" i="2"/>
  <c r="BE548" i="2" s="1"/>
  <c r="BI547" i="2"/>
  <c r="BH547" i="2"/>
  <c r="BG547" i="2"/>
  <c r="BF547" i="2"/>
  <c r="T547" i="2"/>
  <c r="R547" i="2"/>
  <c r="P547" i="2"/>
  <c r="BK547" i="2"/>
  <c r="J547" i="2"/>
  <c r="BE547" i="2"/>
  <c r="BI546" i="2"/>
  <c r="BH546" i="2"/>
  <c r="BG546" i="2"/>
  <c r="BF546" i="2"/>
  <c r="T546" i="2"/>
  <c r="T533" i="2" s="1"/>
  <c r="T532" i="2" s="1"/>
  <c r="R546" i="2"/>
  <c r="P546" i="2"/>
  <c r="BK546" i="2"/>
  <c r="J546" i="2"/>
  <c r="BE546" i="2" s="1"/>
  <c r="BI534" i="2"/>
  <c r="BH534" i="2"/>
  <c r="BG534" i="2"/>
  <c r="BF534" i="2"/>
  <c r="T534" i="2"/>
  <c r="R534" i="2"/>
  <c r="R533" i="2" s="1"/>
  <c r="R532" i="2" s="1"/>
  <c r="P534" i="2"/>
  <c r="P533" i="2" s="1"/>
  <c r="BK534" i="2"/>
  <c r="BK533" i="2"/>
  <c r="J533" i="2" s="1"/>
  <c r="J72" i="2" s="1"/>
  <c r="J534" i="2"/>
  <c r="BE534" i="2" s="1"/>
  <c r="BI531" i="2"/>
  <c r="BH531" i="2"/>
  <c r="BG531" i="2"/>
  <c r="BF531" i="2"/>
  <c r="T531" i="2"/>
  <c r="T529" i="2" s="1"/>
  <c r="R531" i="2"/>
  <c r="P531" i="2"/>
  <c r="BK531" i="2"/>
  <c r="J531" i="2"/>
  <c r="BE531" i="2" s="1"/>
  <c r="BI530" i="2"/>
  <c r="BH530" i="2"/>
  <c r="BG530" i="2"/>
  <c r="BF530" i="2"/>
  <c r="T530" i="2"/>
  <c r="R530" i="2"/>
  <c r="R529" i="2" s="1"/>
  <c r="P530" i="2"/>
  <c r="P529" i="2"/>
  <c r="BK530" i="2"/>
  <c r="BK529" i="2" s="1"/>
  <c r="J529" i="2" s="1"/>
  <c r="J70" i="2" s="1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7" i="2"/>
  <c r="BH527" i="2"/>
  <c r="BG527" i="2"/>
  <c r="BF527" i="2"/>
  <c r="T527" i="2"/>
  <c r="R527" i="2"/>
  <c r="P527" i="2"/>
  <c r="BK527" i="2"/>
  <c r="J527" i="2"/>
  <c r="BE527" i="2" s="1"/>
  <c r="BI526" i="2"/>
  <c r="BH526" i="2"/>
  <c r="BG526" i="2"/>
  <c r="BF526" i="2"/>
  <c r="T526" i="2"/>
  <c r="R526" i="2"/>
  <c r="P526" i="2"/>
  <c r="BK526" i="2"/>
  <c r="J526" i="2"/>
  <c r="BE526" i="2"/>
  <c r="BI523" i="2"/>
  <c r="BH523" i="2"/>
  <c r="BG523" i="2"/>
  <c r="BF523" i="2"/>
  <c r="T523" i="2"/>
  <c r="R523" i="2"/>
  <c r="P523" i="2"/>
  <c r="BK523" i="2"/>
  <c r="J523" i="2"/>
  <c r="BE523" i="2" s="1"/>
  <c r="BI522" i="2"/>
  <c r="BH522" i="2"/>
  <c r="BG522" i="2"/>
  <c r="BF522" i="2"/>
  <c r="T522" i="2"/>
  <c r="R522" i="2"/>
  <c r="P522" i="2"/>
  <c r="P519" i="2" s="1"/>
  <c r="BK522" i="2"/>
  <c r="J522" i="2"/>
  <c r="BE522" i="2"/>
  <c r="BI521" i="2"/>
  <c r="BH521" i="2"/>
  <c r="BG521" i="2"/>
  <c r="BF521" i="2"/>
  <c r="T521" i="2"/>
  <c r="T519" i="2" s="1"/>
  <c r="R521" i="2"/>
  <c r="P521" i="2"/>
  <c r="BK521" i="2"/>
  <c r="J521" i="2"/>
  <c r="BE521" i="2" s="1"/>
  <c r="BI520" i="2"/>
  <c r="BH520" i="2"/>
  <c r="BG520" i="2"/>
  <c r="BF520" i="2"/>
  <c r="T520" i="2"/>
  <c r="R520" i="2"/>
  <c r="R519" i="2" s="1"/>
  <c r="P520" i="2"/>
  <c r="BK520" i="2"/>
  <c r="BK519" i="2" s="1"/>
  <c r="J519" i="2" s="1"/>
  <c r="J69" i="2" s="1"/>
  <c r="J520" i="2"/>
  <c r="BE520" i="2"/>
  <c r="BI509" i="2"/>
  <c r="BH509" i="2"/>
  <c r="BG509" i="2"/>
  <c r="BF509" i="2"/>
  <c r="T509" i="2"/>
  <c r="R509" i="2"/>
  <c r="P509" i="2"/>
  <c r="BK509" i="2"/>
  <c r="J509" i="2"/>
  <c r="BE509" i="2"/>
  <c r="BI500" i="2"/>
  <c r="BH500" i="2"/>
  <c r="BG500" i="2"/>
  <c r="BF500" i="2"/>
  <c r="T500" i="2"/>
  <c r="R500" i="2"/>
  <c r="P500" i="2"/>
  <c r="BK500" i="2"/>
  <c r="J500" i="2"/>
  <c r="BE500" i="2" s="1"/>
  <c r="BI491" i="2"/>
  <c r="BH491" i="2"/>
  <c r="BG491" i="2"/>
  <c r="BF491" i="2"/>
  <c r="T491" i="2"/>
  <c r="R491" i="2"/>
  <c r="P491" i="2"/>
  <c r="BK491" i="2"/>
  <c r="J491" i="2"/>
  <c r="BE491" i="2"/>
  <c r="BI481" i="2"/>
  <c r="BH481" i="2"/>
  <c r="BG481" i="2"/>
  <c r="BF481" i="2"/>
  <c r="T481" i="2"/>
  <c r="R481" i="2"/>
  <c r="P481" i="2"/>
  <c r="BK481" i="2"/>
  <c r="J481" i="2"/>
  <c r="BE481" i="2" s="1"/>
  <c r="BI476" i="2"/>
  <c r="BH476" i="2"/>
  <c r="BG476" i="2"/>
  <c r="BF476" i="2"/>
  <c r="T476" i="2"/>
  <c r="R476" i="2"/>
  <c r="P476" i="2"/>
  <c r="BK476" i="2"/>
  <c r="J476" i="2"/>
  <c r="BE476" i="2"/>
  <c r="BI475" i="2"/>
  <c r="BH475" i="2"/>
  <c r="BG475" i="2"/>
  <c r="BF475" i="2"/>
  <c r="T475" i="2"/>
  <c r="R475" i="2"/>
  <c r="P475" i="2"/>
  <c r="BK475" i="2"/>
  <c r="J475" i="2"/>
  <c r="BE475" i="2" s="1"/>
  <c r="BI469" i="2"/>
  <c r="BH469" i="2"/>
  <c r="BG469" i="2"/>
  <c r="BF469" i="2"/>
  <c r="T469" i="2"/>
  <c r="R469" i="2"/>
  <c r="P469" i="2"/>
  <c r="P417" i="2" s="1"/>
  <c r="BK469" i="2"/>
  <c r="J469" i="2"/>
  <c r="BE469" i="2"/>
  <c r="BI438" i="2"/>
  <c r="BH438" i="2"/>
  <c r="BG438" i="2"/>
  <c r="BF438" i="2"/>
  <c r="T438" i="2"/>
  <c r="T417" i="2" s="1"/>
  <c r="R438" i="2"/>
  <c r="P438" i="2"/>
  <c r="BK438" i="2"/>
  <c r="J438" i="2"/>
  <c r="BE438" i="2" s="1"/>
  <c r="BI418" i="2"/>
  <c r="BH418" i="2"/>
  <c r="BG418" i="2"/>
  <c r="BF418" i="2"/>
  <c r="T418" i="2"/>
  <c r="R418" i="2"/>
  <c r="R417" i="2" s="1"/>
  <c r="P418" i="2"/>
  <c r="BK418" i="2"/>
  <c r="BK417" i="2" s="1"/>
  <c r="J417" i="2" s="1"/>
  <c r="J68" i="2" s="1"/>
  <c r="J418" i="2"/>
  <c r="BE418" i="2"/>
  <c r="BI405" i="2"/>
  <c r="BH405" i="2"/>
  <c r="BG405" i="2"/>
  <c r="BF405" i="2"/>
  <c r="T405" i="2"/>
  <c r="R405" i="2"/>
  <c r="P405" i="2"/>
  <c r="BK405" i="2"/>
  <c r="J405" i="2"/>
  <c r="BE405" i="2"/>
  <c r="BI402" i="2"/>
  <c r="BH402" i="2"/>
  <c r="BG402" i="2"/>
  <c r="BF402" i="2"/>
  <c r="T402" i="2"/>
  <c r="R402" i="2"/>
  <c r="P402" i="2"/>
  <c r="BK402" i="2"/>
  <c r="J402" i="2"/>
  <c r="BE402" i="2" s="1"/>
  <c r="BI395" i="2"/>
  <c r="BH395" i="2"/>
  <c r="BG395" i="2"/>
  <c r="BF395" i="2"/>
  <c r="T395" i="2"/>
  <c r="R395" i="2"/>
  <c r="P395" i="2"/>
  <c r="BK395" i="2"/>
  <c r="J395" i="2"/>
  <c r="BE395" i="2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BK384" i="2"/>
  <c r="J384" i="2"/>
  <c r="BE384" i="2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/>
  <c r="BI364" i="2"/>
  <c r="BH364" i="2"/>
  <c r="BG364" i="2"/>
  <c r="BF364" i="2"/>
  <c r="T364" i="2"/>
  <c r="R364" i="2"/>
  <c r="P364" i="2"/>
  <c r="BK364" i="2"/>
  <c r="J364" i="2"/>
  <c r="BE364" i="2" s="1"/>
  <c r="BI363" i="2"/>
  <c r="BH363" i="2"/>
  <c r="BG363" i="2"/>
  <c r="BF363" i="2"/>
  <c r="T363" i="2"/>
  <c r="R363" i="2"/>
  <c r="P363" i="2"/>
  <c r="P278" i="2" s="1"/>
  <c r="BK363" i="2"/>
  <c r="J363" i="2"/>
  <c r="BE363" i="2"/>
  <c r="BI321" i="2"/>
  <c r="BH321" i="2"/>
  <c r="BG321" i="2"/>
  <c r="BF321" i="2"/>
  <c r="T321" i="2"/>
  <c r="T278" i="2" s="1"/>
  <c r="R321" i="2"/>
  <c r="P321" i="2"/>
  <c r="BK321" i="2"/>
  <c r="J321" i="2"/>
  <c r="BE321" i="2" s="1"/>
  <c r="BI279" i="2"/>
  <c r="BH279" i="2"/>
  <c r="BG279" i="2"/>
  <c r="BF279" i="2"/>
  <c r="T279" i="2"/>
  <c r="R279" i="2"/>
  <c r="R278" i="2" s="1"/>
  <c r="P279" i="2"/>
  <c r="BK279" i="2"/>
  <c r="BK278" i="2" s="1"/>
  <c r="J278" i="2" s="1"/>
  <c r="J67" i="2" s="1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P262" i="2" s="1"/>
  <c r="BK271" i="2"/>
  <c r="J271" i="2"/>
  <c r="BE271" i="2"/>
  <c r="BI265" i="2"/>
  <c r="BH265" i="2"/>
  <c r="BG265" i="2"/>
  <c r="BF265" i="2"/>
  <c r="T265" i="2"/>
  <c r="T262" i="2" s="1"/>
  <c r="R265" i="2"/>
  <c r="P265" i="2"/>
  <c r="BK265" i="2"/>
  <c r="J265" i="2"/>
  <c r="BE265" i="2" s="1"/>
  <c r="BI263" i="2"/>
  <c r="BH263" i="2"/>
  <c r="BG263" i="2"/>
  <c r="BF263" i="2"/>
  <c r="T263" i="2"/>
  <c r="R263" i="2"/>
  <c r="R262" i="2" s="1"/>
  <c r="P263" i="2"/>
  <c r="BK263" i="2"/>
  <c r="BK262" i="2" s="1"/>
  <c r="J262" i="2" s="1"/>
  <c r="J66" i="2" s="1"/>
  <c r="J263" i="2"/>
  <c r="BE263" i="2"/>
  <c r="BI257" i="2"/>
  <c r="BH257" i="2"/>
  <c r="BG257" i="2"/>
  <c r="BF257" i="2"/>
  <c r="T257" i="2"/>
  <c r="R257" i="2"/>
  <c r="P257" i="2"/>
  <c r="BK257" i="2"/>
  <c r="J257" i="2"/>
  <c r="BE257" i="2"/>
  <c r="BI238" i="2"/>
  <c r="BH238" i="2"/>
  <c r="BG238" i="2"/>
  <c r="BF238" i="2"/>
  <c r="T238" i="2"/>
  <c r="R238" i="2"/>
  <c r="P238" i="2"/>
  <c r="BK238" i="2"/>
  <c r="J238" i="2"/>
  <c r="BE238" i="2" s="1"/>
  <c r="BI225" i="2"/>
  <c r="BH225" i="2"/>
  <c r="BG225" i="2"/>
  <c r="BF225" i="2"/>
  <c r="T225" i="2"/>
  <c r="R225" i="2"/>
  <c r="P225" i="2"/>
  <c r="BK225" i="2"/>
  <c r="J225" i="2"/>
  <c r="BE225" i="2"/>
  <c r="BI219" i="2"/>
  <c r="BH219" i="2"/>
  <c r="BG219" i="2"/>
  <c r="BF219" i="2"/>
  <c r="T219" i="2"/>
  <c r="R219" i="2"/>
  <c r="P219" i="2"/>
  <c r="BK219" i="2"/>
  <c r="J219" i="2"/>
  <c r="BE219" i="2" s="1"/>
  <c r="BI203" i="2"/>
  <c r="BH203" i="2"/>
  <c r="BG203" i="2"/>
  <c r="BF203" i="2"/>
  <c r="T203" i="2"/>
  <c r="R203" i="2"/>
  <c r="P203" i="2"/>
  <c r="BK203" i="2"/>
  <c r="J203" i="2"/>
  <c r="BE203" i="2"/>
  <c r="BI178" i="2"/>
  <c r="BH178" i="2"/>
  <c r="BG178" i="2"/>
  <c r="BF178" i="2"/>
  <c r="T178" i="2"/>
  <c r="R178" i="2"/>
  <c r="P178" i="2"/>
  <c r="BK178" i="2"/>
  <c r="J178" i="2"/>
  <c r="BE178" i="2" s="1"/>
  <c r="BI172" i="2"/>
  <c r="BH172" i="2"/>
  <c r="BG172" i="2"/>
  <c r="BF172" i="2"/>
  <c r="T172" i="2"/>
  <c r="R172" i="2"/>
  <c r="P172" i="2"/>
  <c r="BK172" i="2"/>
  <c r="J172" i="2"/>
  <c r="BE172" i="2"/>
  <c r="BI162" i="2"/>
  <c r="BH162" i="2"/>
  <c r="BG162" i="2"/>
  <c r="BF162" i="2"/>
  <c r="T162" i="2"/>
  <c r="R162" i="2"/>
  <c r="P162" i="2"/>
  <c r="BK162" i="2"/>
  <c r="J162" i="2"/>
  <c r="BE162" i="2" s="1"/>
  <c r="BI156" i="2"/>
  <c r="BH156" i="2"/>
  <c r="BG156" i="2"/>
  <c r="BF156" i="2"/>
  <c r="T156" i="2"/>
  <c r="R156" i="2"/>
  <c r="P156" i="2"/>
  <c r="BK156" i="2"/>
  <c r="J156" i="2"/>
  <c r="BE156" i="2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 s="1"/>
  <c r="BI132" i="2"/>
  <c r="BH132" i="2"/>
  <c r="BG132" i="2"/>
  <c r="BF132" i="2"/>
  <c r="T132" i="2"/>
  <c r="R132" i="2"/>
  <c r="P132" i="2"/>
  <c r="BK132" i="2"/>
  <c r="J132" i="2"/>
  <c r="BE132" i="2"/>
  <c r="BI125" i="2"/>
  <c r="BH125" i="2"/>
  <c r="BG125" i="2"/>
  <c r="BF125" i="2"/>
  <c r="T125" i="2"/>
  <c r="R125" i="2"/>
  <c r="P125" i="2"/>
  <c r="BK125" i="2"/>
  <c r="J125" i="2"/>
  <c r="BE125" i="2" s="1"/>
  <c r="BI120" i="2"/>
  <c r="BH120" i="2"/>
  <c r="BG120" i="2"/>
  <c r="F37" i="2" s="1"/>
  <c r="BB56" i="1" s="1"/>
  <c r="BB55" i="1" s="1"/>
  <c r="BF120" i="2"/>
  <c r="T120" i="2"/>
  <c r="R120" i="2"/>
  <c r="P120" i="2"/>
  <c r="BK120" i="2"/>
  <c r="J120" i="2"/>
  <c r="BE120" i="2"/>
  <c r="BI105" i="2"/>
  <c r="F39" i="2" s="1"/>
  <c r="BD56" i="1" s="1"/>
  <c r="BH105" i="2"/>
  <c r="F38" i="2"/>
  <c r="BC56" i="1" s="1"/>
  <c r="BC55" i="1" s="1"/>
  <c r="BG105" i="2"/>
  <c r="BF105" i="2"/>
  <c r="J36" i="2" s="1"/>
  <c r="AW56" i="1" s="1"/>
  <c r="F36" i="2"/>
  <c r="BA56" i="1" s="1"/>
  <c r="T105" i="2"/>
  <c r="T104" i="2"/>
  <c r="T103" i="2"/>
  <c r="T102" i="2" s="1"/>
  <c r="R105" i="2"/>
  <c r="R104" i="2"/>
  <c r="R103" i="2"/>
  <c r="R102" i="2" s="1"/>
  <c r="P105" i="2"/>
  <c r="P104" i="2"/>
  <c r="P103" i="2"/>
  <c r="BK105" i="2"/>
  <c r="BK104" i="2"/>
  <c r="J105" i="2"/>
  <c r="BE105" i="2" s="1"/>
  <c r="F96" i="2"/>
  <c r="E94" i="2"/>
  <c r="F56" i="2"/>
  <c r="E54" i="2"/>
  <c r="J26" i="2"/>
  <c r="E26" i="2"/>
  <c r="J59" i="2" s="1"/>
  <c r="J99" i="2"/>
  <c r="J25" i="2"/>
  <c r="J23" i="2"/>
  <c r="E23" i="2"/>
  <c r="J22" i="2"/>
  <c r="J20" i="2"/>
  <c r="E20" i="2"/>
  <c r="F99" i="2" s="1"/>
  <c r="F59" i="2"/>
  <c r="J19" i="2"/>
  <c r="J17" i="2"/>
  <c r="E17" i="2"/>
  <c r="F98" i="2"/>
  <c r="F58" i="2"/>
  <c r="J16" i="2"/>
  <c r="J14" i="2"/>
  <c r="J96" i="2" s="1"/>
  <c r="E7" i="2"/>
  <c r="E90" i="2" s="1"/>
  <c r="E50" i="2"/>
  <c r="AS63" i="1"/>
  <c r="BD58" i="1"/>
  <c r="BC58" i="1"/>
  <c r="BB58" i="1"/>
  <c r="AX58" i="1" s="1"/>
  <c r="AY58" i="1"/>
  <c r="AS58" i="1"/>
  <c r="AS55" i="1" s="1"/>
  <c r="AS54" i="1" s="1"/>
  <c r="AT60" i="1"/>
  <c r="L50" i="1"/>
  <c r="AM50" i="1"/>
  <c r="AM49" i="1"/>
  <c r="L49" i="1"/>
  <c r="AM47" i="1"/>
  <c r="L47" i="1"/>
  <c r="L45" i="1"/>
  <c r="L44" i="1"/>
  <c r="J56" i="2" l="1"/>
  <c r="J93" i="4"/>
  <c r="J52" i="10"/>
  <c r="J89" i="7"/>
  <c r="AX55" i="1"/>
  <c r="J104" i="2"/>
  <c r="J65" i="2" s="1"/>
  <c r="BK103" i="2"/>
  <c r="J35" i="3"/>
  <c r="AV57" i="1" s="1"/>
  <c r="AT57" i="1" s="1"/>
  <c r="F35" i="3"/>
  <c r="AZ57" i="1" s="1"/>
  <c r="R100" i="3"/>
  <c r="R99" i="3" s="1"/>
  <c r="BK100" i="3"/>
  <c r="J101" i="3"/>
  <c r="J65" i="3" s="1"/>
  <c r="P532" i="2"/>
  <c r="P102" i="2" s="1"/>
  <c r="AU56" i="1" s="1"/>
  <c r="T100" i="3"/>
  <c r="R240" i="3"/>
  <c r="J98" i="2"/>
  <c r="J58" i="2"/>
  <c r="J35" i="2"/>
  <c r="AV56" i="1" s="1"/>
  <c r="AT56" i="1" s="1"/>
  <c r="F35" i="2"/>
  <c r="AZ56" i="1" s="1"/>
  <c r="AY55" i="1"/>
  <c r="J241" i="3"/>
  <c r="J73" i="3" s="1"/>
  <c r="BK240" i="3"/>
  <c r="J240" i="3" s="1"/>
  <c r="J72" i="3" s="1"/>
  <c r="BK532" i="2"/>
  <c r="J532" i="2" s="1"/>
  <c r="J71" i="2" s="1"/>
  <c r="J95" i="3"/>
  <c r="J59" i="3"/>
  <c r="P308" i="3"/>
  <c r="P240" i="3" s="1"/>
  <c r="P99" i="3" s="1"/>
  <c r="AU57" i="1" s="1"/>
  <c r="J187" i="4"/>
  <c r="J73" i="4" s="1"/>
  <c r="BK186" i="4"/>
  <c r="J186" i="4" s="1"/>
  <c r="J72" i="4" s="1"/>
  <c r="BK97" i="5"/>
  <c r="T97" i="5"/>
  <c r="T96" i="5" s="1"/>
  <c r="R143" i="6"/>
  <c r="T413" i="3"/>
  <c r="P427" i="3"/>
  <c r="E52" i="4"/>
  <c r="E85" i="4"/>
  <c r="F63" i="4"/>
  <c r="F96" i="4"/>
  <c r="BK100" i="4"/>
  <c r="J159" i="4"/>
  <c r="J70" i="4" s="1"/>
  <c r="J35" i="6"/>
  <c r="AV61" i="1" s="1"/>
  <c r="F35" i="6"/>
  <c r="AZ61" i="1" s="1"/>
  <c r="J144" i="6"/>
  <c r="J71" i="6" s="1"/>
  <c r="BK143" i="6"/>
  <c r="J143" i="6" s="1"/>
  <c r="J70" i="6" s="1"/>
  <c r="J98" i="10"/>
  <c r="J62" i="10" s="1"/>
  <c r="BK87" i="10"/>
  <c r="J102" i="6"/>
  <c r="J65" i="6" s="1"/>
  <c r="BK101" i="6"/>
  <c r="T308" i="3"/>
  <c r="T240" i="3" s="1"/>
  <c r="P413" i="3"/>
  <c r="T427" i="3"/>
  <c r="R97" i="5"/>
  <c r="R96" i="5" s="1"/>
  <c r="R100" i="6"/>
  <c r="F37" i="4"/>
  <c r="AZ59" i="1" s="1"/>
  <c r="F38" i="4"/>
  <c r="BA59" i="1" s="1"/>
  <c r="BA58" i="1" s="1"/>
  <c r="AW58" i="1" s="1"/>
  <c r="J92" i="5"/>
  <c r="F37" i="5"/>
  <c r="AZ60" i="1" s="1"/>
  <c r="J98" i="5"/>
  <c r="J69" i="5" s="1"/>
  <c r="E88" i="6"/>
  <c r="F97" i="6"/>
  <c r="J36" i="6"/>
  <c r="AW61" i="1" s="1"/>
  <c r="J59" i="7"/>
  <c r="J96" i="9"/>
  <c r="J65" i="9" s="1"/>
  <c r="BK95" i="9"/>
  <c r="J200" i="7"/>
  <c r="J72" i="7" s="1"/>
  <c r="BK199" i="7"/>
  <c r="J199" i="7" s="1"/>
  <c r="J71" i="7" s="1"/>
  <c r="P200" i="6"/>
  <c r="P143" i="6" s="1"/>
  <c r="P100" i="6" s="1"/>
  <c r="AU61" i="1" s="1"/>
  <c r="E50" i="7"/>
  <c r="BK97" i="7"/>
  <c r="J36" i="7"/>
  <c r="AW62" i="1" s="1"/>
  <c r="AT62" i="1" s="1"/>
  <c r="F39" i="7"/>
  <c r="BD62" i="1" s="1"/>
  <c r="BD55" i="1" s="1"/>
  <c r="BD54" i="1" s="1"/>
  <c r="W33" i="1" s="1"/>
  <c r="T244" i="6"/>
  <c r="P249" i="6"/>
  <c r="T255" i="6"/>
  <c r="T143" i="6" s="1"/>
  <c r="T100" i="6" s="1"/>
  <c r="P95" i="7"/>
  <c r="AU62" i="1" s="1"/>
  <c r="E77" i="8"/>
  <c r="E50" i="8"/>
  <c r="J90" i="9"/>
  <c r="J58" i="9"/>
  <c r="J33" i="10"/>
  <c r="AV66" i="1" s="1"/>
  <c r="F33" i="10"/>
  <c r="AZ66" i="1" s="1"/>
  <c r="T193" i="7"/>
  <c r="T96" i="7" s="1"/>
  <c r="P200" i="7"/>
  <c r="P199" i="7" s="1"/>
  <c r="F86" i="8"/>
  <c r="F59" i="8"/>
  <c r="J90" i="8"/>
  <c r="J64" i="8" s="1"/>
  <c r="J36" i="8"/>
  <c r="AW64" i="1" s="1"/>
  <c r="F36" i="8"/>
  <c r="BA64" i="1" s="1"/>
  <c r="BA63" i="1" s="1"/>
  <c r="AW63" i="1" s="1"/>
  <c r="BK96" i="8"/>
  <c r="F39" i="9"/>
  <c r="BD65" i="1" s="1"/>
  <c r="BD63" i="1" s="1"/>
  <c r="P96" i="9"/>
  <c r="P95" i="9" s="1"/>
  <c r="F37" i="9"/>
  <c r="BB65" i="1" s="1"/>
  <c r="BB63" i="1" s="1"/>
  <c r="AX63" i="1" s="1"/>
  <c r="T189" i="9"/>
  <c r="P189" i="9"/>
  <c r="J34" i="10"/>
  <c r="AW66" i="1" s="1"/>
  <c r="F34" i="10"/>
  <c r="BA66" i="1" s="1"/>
  <c r="F36" i="7"/>
  <c r="BA62" i="1" s="1"/>
  <c r="R199" i="7"/>
  <c r="R95" i="7" s="1"/>
  <c r="T209" i="7"/>
  <c r="T199" i="7" s="1"/>
  <c r="J35" i="8"/>
  <c r="AV64" i="1" s="1"/>
  <c r="AT64" i="1" s="1"/>
  <c r="P138" i="9"/>
  <c r="T138" i="9"/>
  <c r="T164" i="9"/>
  <c r="P164" i="9"/>
  <c r="R87" i="10"/>
  <c r="R86" i="10" s="1"/>
  <c r="J91" i="8"/>
  <c r="J65" i="8" s="1"/>
  <c r="F38" i="8"/>
  <c r="BC64" i="1" s="1"/>
  <c r="BC63" i="1" s="1"/>
  <c r="AY63" i="1" s="1"/>
  <c r="R96" i="8"/>
  <c r="R95" i="8" s="1"/>
  <c r="R89" i="8" s="1"/>
  <c r="F35" i="9"/>
  <c r="AZ65" i="1" s="1"/>
  <c r="AZ63" i="1" s="1"/>
  <c r="AV63" i="1" s="1"/>
  <c r="J35" i="9"/>
  <c r="AV65" i="1" s="1"/>
  <c r="AT65" i="1" s="1"/>
  <c r="T96" i="9"/>
  <c r="T95" i="9" s="1"/>
  <c r="J138" i="9"/>
  <c r="J69" i="9" s="1"/>
  <c r="BK137" i="9"/>
  <c r="J137" i="9" s="1"/>
  <c r="J68" i="9" s="1"/>
  <c r="J83" i="10"/>
  <c r="J55" i="10"/>
  <c r="F36" i="10"/>
  <c r="BC66" i="1" s="1"/>
  <c r="J56" i="8"/>
  <c r="F58" i="8"/>
  <c r="E50" i="9"/>
  <c r="F59" i="9"/>
  <c r="J54" i="10"/>
  <c r="T95" i="7" l="1"/>
  <c r="AU55" i="1"/>
  <c r="P137" i="9"/>
  <c r="P94" i="9" s="1"/>
  <c r="AU65" i="1" s="1"/>
  <c r="AU63" i="1" s="1"/>
  <c r="BK95" i="8"/>
  <c r="J96" i="8"/>
  <c r="J67" i="8" s="1"/>
  <c r="J95" i="9"/>
  <c r="J64" i="9" s="1"/>
  <c r="BK94" i="9"/>
  <c r="J94" i="9" s="1"/>
  <c r="J101" i="6"/>
  <c r="J64" i="6" s="1"/>
  <c r="BK100" i="6"/>
  <c r="J100" i="6" s="1"/>
  <c r="AT61" i="1"/>
  <c r="AZ55" i="1"/>
  <c r="J103" i="2"/>
  <c r="J64" i="2" s="1"/>
  <c r="BK102" i="2"/>
  <c r="J102" i="2" s="1"/>
  <c r="T99" i="3"/>
  <c r="AT66" i="1"/>
  <c r="BK96" i="7"/>
  <c r="J97" i="7"/>
  <c r="J65" i="7" s="1"/>
  <c r="J87" i="10"/>
  <c r="J60" i="10" s="1"/>
  <c r="BK86" i="10"/>
  <c r="J86" i="10" s="1"/>
  <c r="J100" i="4"/>
  <c r="J68" i="4" s="1"/>
  <c r="BK99" i="4"/>
  <c r="J99" i="4" s="1"/>
  <c r="BC54" i="1"/>
  <c r="BB54" i="1"/>
  <c r="AT63" i="1"/>
  <c r="T137" i="9"/>
  <c r="T94" i="9" s="1"/>
  <c r="AZ58" i="1"/>
  <c r="AV58" i="1" s="1"/>
  <c r="AT58" i="1" s="1"/>
  <c r="J97" i="5"/>
  <c r="J68" i="5" s="1"/>
  <c r="BK96" i="5"/>
  <c r="J96" i="5" s="1"/>
  <c r="BA55" i="1"/>
  <c r="J100" i="3"/>
  <c r="J64" i="3" s="1"/>
  <c r="BK99" i="3"/>
  <c r="J99" i="3" s="1"/>
  <c r="J63" i="9" l="1"/>
  <c r="J32" i="9"/>
  <c r="J67" i="5"/>
  <c r="J34" i="5"/>
  <c r="BK95" i="7"/>
  <c r="J95" i="7" s="1"/>
  <c r="J96" i="7"/>
  <c r="J64" i="7" s="1"/>
  <c r="J95" i="8"/>
  <c r="J66" i="8" s="1"/>
  <c r="BK89" i="8"/>
  <c r="J89" i="8" s="1"/>
  <c r="AX54" i="1"/>
  <c r="W31" i="1"/>
  <c r="AY54" i="1"/>
  <c r="W32" i="1"/>
  <c r="AW55" i="1"/>
  <c r="BA54" i="1"/>
  <c r="J30" i="10"/>
  <c r="J59" i="10"/>
  <c r="AV55" i="1"/>
  <c r="AT55" i="1" s="1"/>
  <c r="AZ54" i="1"/>
  <c r="AU54" i="1"/>
  <c r="J63" i="3"/>
  <c r="J32" i="3"/>
  <c r="J67" i="4"/>
  <c r="J34" i="4"/>
  <c r="J32" i="2"/>
  <c r="J63" i="2"/>
  <c r="J32" i="6"/>
  <c r="J63" i="6"/>
  <c r="AG59" i="1" l="1"/>
  <c r="J43" i="4"/>
  <c r="AG66" i="1"/>
  <c r="AN66" i="1" s="1"/>
  <c r="J39" i="10"/>
  <c r="AG61" i="1"/>
  <c r="AN61" i="1" s="1"/>
  <c r="J41" i="6"/>
  <c r="AV54" i="1"/>
  <c r="W29" i="1"/>
  <c r="J41" i="2"/>
  <c r="AG56" i="1"/>
  <c r="J63" i="8"/>
  <c r="J32" i="8"/>
  <c r="AG60" i="1"/>
  <c r="AN60" i="1" s="1"/>
  <c r="J43" i="5"/>
  <c r="W30" i="1"/>
  <c r="AW54" i="1"/>
  <c r="AK30" i="1" s="1"/>
  <c r="J41" i="9"/>
  <c r="AG65" i="1"/>
  <c r="AN65" i="1" s="1"/>
  <c r="AG57" i="1"/>
  <c r="AN57" i="1" s="1"/>
  <c r="J41" i="3"/>
  <c r="J63" i="7"/>
  <c r="J32" i="7"/>
  <c r="AK29" i="1" l="1"/>
  <c r="AT54" i="1"/>
  <c r="AN56" i="1"/>
  <c r="AG64" i="1"/>
  <c r="J41" i="8"/>
  <c r="AG62" i="1"/>
  <c r="AN62" i="1" s="1"/>
  <c r="J41" i="7"/>
  <c r="AG58" i="1"/>
  <c r="AN58" i="1" s="1"/>
  <c r="AN59" i="1"/>
  <c r="AG55" i="1" l="1"/>
  <c r="AN64" i="1"/>
  <c r="AG63" i="1"/>
  <c r="AN63" i="1" s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<sst xmlns="http://schemas.openxmlformats.org/spreadsheetml/2006/main" count="23677" uniqueCount="2745">
  <si>
    <t>Export Komplet</t>
  </si>
  <si>
    <t>VZ</t>
  </si>
  <si>
    <t>2.0</t>
  </si>
  <si>
    <t>ZAMOK</t>
  </si>
  <si>
    <t>False</t>
  </si>
  <si>
    <t>{96228230-1fe5-40f8-bb41-449c8d0f8f79}</t>
  </si>
  <si>
    <t>0,1</t>
  </si>
  <si>
    <t>21</t>
  </si>
  <si>
    <t>0,01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</si>
  <si>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</si>
  <si>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</si>
  <si>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</si>
  <si>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</si>
  <si>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</si>
  <si>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</si>
  <si>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060819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</si>
  <si>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</si>
  <si>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</si>
  <si>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VB Přerov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</si>
  <si>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</si>
  <si>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</si>
  <si>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</si>
  <si>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</si>
  <si>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</si>
  <si>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</si>
  <si>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</si>
  <si>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</si>
  <si>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</si>
  <si>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</si>
  <si>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</si>
  <si>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</si>
  <si>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</si>
  <si>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</si>
  <si>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</si>
  <si>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</si>
  <si>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</si>
  <si>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</si>
  <si>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</si>
  <si>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</si>
  <si>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</si>
  <si>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</si>
  <si>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</si>
  <si>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</si>
  <si>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</si>
  <si>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</si>
  <si>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</si>
  <si>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</si>
  <si>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</si>
  <si>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</si>
  <si>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</si>
  <si>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</si>
  <si>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</si>
  <si>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</si>
  <si>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</si>
  <si>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</si>
  <si>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</si>
  <si>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</si>
  <si>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</si>
  <si>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</si>
  <si>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</si>
  <si>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</si>
  <si>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</si>
  <si>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</si>
  <si>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</si>
  <si>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</si>
  <si>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</si>
  <si>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</si>
  <si>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</si>
  <si>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</si>
  <si>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</si>
  <si>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</si>
  <si>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</si>
  <si>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</si>
  <si>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</si>
  <si>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PČR - PROSTORY</t>
  </si>
  <si>
    <t>STA</t>
  </si>
  <si>
    <t>1</t>
  </si>
  <si>
    <t>{c573b8f4-765f-4ba7-8548-f4b92485835c}</t>
  </si>
  <si>
    <t>2</t>
  </si>
  <si>
    <t>/</t>
  </si>
  <si>
    <t>č. 01</t>
  </si>
  <si>
    <t>Vnitřní prostory PČR - stavební</t>
  </si>
  <si>
    <t>Soupis</t>
  </si>
  <si>
    <t>{13384bdd-c982-4974-8cc2-6613dff8b3db}</t>
  </si>
  <si>
    <t>č. 02</t>
  </si>
  <si>
    <t>Vnitřní instalace - odpady a voda</t>
  </si>
  <si>
    <t>{a4eeb331-8aaf-4394-baf6-4b72a8dee853}</t>
  </si>
  <si>
    <t>č. 03</t>
  </si>
  <si>
    <t>Elektroinstalace</t>
  </si>
  <si>
    <t>{8ab24380-0c08-49e4-9cfc-1535b5732ab9}</t>
  </si>
  <si>
    <t>S</t>
  </si>
  <si>
    <t>část elektro</t>
  </si>
  <si>
    <t>3</t>
  </si>
  <si>
    <t>{1affcacb-835d-4cad-80fa-e0736da27cda}</t>
  </si>
  <si>
    <t>U</t>
  </si>
  <si>
    <t>{0179bc2f-9d03-4a21-9586-ffa6c0dc289d}</t>
  </si>
  <si>
    <t>č. 04</t>
  </si>
  <si>
    <t>Ústřední vytápění</t>
  </si>
  <si>
    <t>{e5902da0-0c0d-4ba0-b297-a9f20876bc86}</t>
  </si>
  <si>
    <t>č. 05</t>
  </si>
  <si>
    <t>Zpevněná plocha - dvorní část</t>
  </si>
  <si>
    <t>{3f914adb-b821-49cc-8661-8263c691a2c4}</t>
  </si>
  <si>
    <t>SO 02</t>
  </si>
  <si>
    <t>VÝPLNĚ OTVORŮ</t>
  </si>
  <si>
    <t>{7eb56a2b-aed3-4cf6-8c98-2c75896f2e90}</t>
  </si>
  <si>
    <t>Dveře vstupní - repase</t>
  </si>
  <si>
    <t>{74af30ca-83f7-4c4c-85b1-d9b069a22a1c}</t>
  </si>
  <si>
    <t>Okna - repase</t>
  </si>
  <si>
    <t>{7fc98f58-e537-4d2e-8071-f0dcf26370f0}</t>
  </si>
  <si>
    <t>SO 03</t>
  </si>
  <si>
    <t>VRN - Vedlejší rozpočtové náklady</t>
  </si>
  <si>
    <t>{c022ea90-57ef-4802-af34-adcb265699a1}</t>
  </si>
  <si>
    <t>KRYCÍ LIST SOUPISU PRACÍ</t>
  </si>
  <si>
    <t>Objekt:</t>
  </si>
  <si>
    <t>SO 01 - PČR - PROSTORY</t>
  </si>
  <si>
    <t>Soupis:</t>
  </si>
  <si>
    <t>č. 01 - Vnitřní prostory PČR - stavební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</si>
  <si>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</si>
  <si>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</si>
  <si>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</si>
  <si>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</si>
  <si>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</si>
  <si>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</si>
  <si>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</si>
  <si>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</si>
  <si>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</si>
  <si>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</si>
  <si>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</si>
  <si>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</si>
  <si>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</si>
  <si>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</si>
  <si>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</si>
  <si>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</si>
  <si>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</si>
  <si>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</si>
  <si>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</si>
  <si>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</si>
  <si>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</si>
  <si>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</si>
  <si>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</si>
  <si>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</si>
  <si>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</si>
  <si>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</si>
  <si>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</si>
  <si>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</si>
  <si>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</si>
  <si>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</si>
  <si>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</si>
  <si>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</si>
  <si>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</si>
  <si>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</si>
  <si>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</si>
  <si>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</si>
  <si>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</si>
  <si>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</si>
  <si>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</si>
  <si>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</si>
  <si>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</si>
  <si>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</si>
  <si>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2019 02</t>
  </si>
  <si>
    <t>4</t>
  </si>
  <si>
    <t>-2073915975</t>
  </si>
  <si>
    <t>VV</t>
  </si>
  <si>
    <t>"zazdění otvoru mezi místností 0P29 a 0P30"</t>
  </si>
  <si>
    <t>1*2,02*0,49</t>
  </si>
  <si>
    <t>"zazdění otvoru mezi místností 0P21 a 0P22"</t>
  </si>
  <si>
    <t>0,9*2,02*0,32</t>
  </si>
  <si>
    <t>"zazdění otvoru v chodbě 0P01C a chodbou ČD"</t>
  </si>
  <si>
    <t>0,9*2,02*0,33</t>
  </si>
  <si>
    <t>"zazdění otvoru mezi místnostmi 0P08, 0P09 a 0P12"</t>
  </si>
  <si>
    <t>(0,9*2,02*0,32)*3</t>
  </si>
  <si>
    <t>"zazdění otvoru v místnostmi 0P01C- světlík tl. zazdění 150mm"</t>
  </si>
  <si>
    <t>1,45*2,3*0,15</t>
  </si>
  <si>
    <t>Mezisoučet</t>
  </si>
  <si>
    <t>"+15%"</t>
  </si>
  <si>
    <t>4,417*0,15</t>
  </si>
  <si>
    <t>Součet</t>
  </si>
  <si>
    <t>317121212</t>
  </si>
  <si>
    <t>Železobetonové prefabrikované překlady osazené jednotlivě na výšku, do lože z cementové malty šíře 60 mm, výšky 190 mm délky 1200 mm</t>
  </si>
  <si>
    <t>kus</t>
  </si>
  <si>
    <t>-1652213884</t>
  </si>
  <si>
    <t>" 2 ks příčky z betonových cihel"</t>
  </si>
  <si>
    <t>317142420</t>
  </si>
  <si>
    <t>Překlady nenosné z pórobetonu osazené do tenkého maltového lože, výšky do 250 mm, šířky překladu 100 mm, délky překladu do 1000 mm</t>
  </si>
  <si>
    <t>-808478928</t>
  </si>
  <si>
    <t>"překlad nad dveřním otvorem do WC kabinky - míst.0P13A"</t>
  </si>
  <si>
    <t>"překlady nad dveřními otvory do WC kabinek - z míst.0P14B"</t>
  </si>
  <si>
    <t>317142422</t>
  </si>
  <si>
    <t>Překlady nenosné z pórobetonu osazené do tenkého maltového lože, výšky do 250 mm, šířky překladu 100 mm, délky překladu přes 1000 do 1250 mm</t>
  </si>
  <si>
    <t>1408472000</t>
  </si>
  <si>
    <t>"překlad nad dveřním otvorem - míst. 0P13"</t>
  </si>
  <si>
    <t>"překlad nad otvorem - míst. 0P14A"</t>
  </si>
  <si>
    <t>"překlady nad otvory v dělících příčkách - míst. 0P01A a 0P01B "</t>
  </si>
  <si>
    <t>5</t>
  </si>
  <si>
    <t>317142442</t>
  </si>
  <si>
    <t>Překlady nenosné z pórobetonu osazené do tenkého maltového lože, výšky do 250 mm, šířky překladu 150 mm, délky překladu přes 1000 do 1250 mm</t>
  </si>
  <si>
    <t>-1986045676</t>
  </si>
  <si>
    <t>"překlad nad dveřním otvorem do soc zázemí z míst. 0P14"</t>
  </si>
  <si>
    <t>6</t>
  </si>
  <si>
    <t>317944323</t>
  </si>
  <si>
    <t>Válcované nosníky dodatečně osazované do připravených otvorů bez zazdění hlav č. 14 až 22</t>
  </si>
  <si>
    <t>t</t>
  </si>
  <si>
    <t>-1032362485</t>
  </si>
  <si>
    <t>"nosníky pro otvor do místnosti 0P30"</t>
  </si>
  <si>
    <t>2*1,4*0,034</t>
  </si>
  <si>
    <t>7</t>
  </si>
  <si>
    <t>319202331</t>
  </si>
  <si>
    <t>Vyrovnání nerovného povrchu vnitřního i vnějšího zdiva přizděním, tl. přes 80 do 150 mm</t>
  </si>
  <si>
    <t>m2</t>
  </si>
  <si>
    <t>-1692793041</t>
  </si>
  <si>
    <t>"přizdění zdiva pro osazení zárubní šířky 160"</t>
  </si>
  <si>
    <t>2*(0,065*2,02)</t>
  </si>
  <si>
    <t>2*(0,05*2,02)</t>
  </si>
  <si>
    <t>0,728*0,15</t>
  </si>
  <si>
    <t>8</t>
  </si>
  <si>
    <t>340239212</t>
  </si>
  <si>
    <t>Zazdívka otvorů v příčkách nebo stěnách cihlami plnými pálenými plochy přes 1 m2 do 4 m2, tloušťky přes 100 mm</t>
  </si>
  <si>
    <t>-147138448</t>
  </si>
  <si>
    <t>"zazdění otvoru v příčce z místnostmi 0P24 "</t>
  </si>
  <si>
    <t>0,9*2,02</t>
  </si>
  <si>
    <t>1,818*0,15</t>
  </si>
  <si>
    <t>9</t>
  </si>
  <si>
    <t>342271212</t>
  </si>
  <si>
    <t>Příčky z cihel betonových betonových, na cementovou maltu M10, tloušťka příčky 140 mm</t>
  </si>
  <si>
    <t>896166512</t>
  </si>
  <si>
    <t>"příčka vyzdívaná z místnosti 0P21 (plná)"</t>
  </si>
  <si>
    <t>1,67*3,3</t>
  </si>
  <si>
    <t>"příčka vyzdívaná z místnosti 0P25 (s otvorem)"</t>
  </si>
  <si>
    <t>-(0,9*2,02)</t>
  </si>
  <si>
    <t>9,204*0,15</t>
  </si>
  <si>
    <t>10</t>
  </si>
  <si>
    <t>342272205</t>
  </si>
  <si>
    <t>Příčky z pórobetonových tvárnic hladkých na tenké maltové lože objemová hmotnost do 500 kg/m3, tloušťka příčky 50 mm</t>
  </si>
  <si>
    <t>-845985506</t>
  </si>
  <si>
    <t>"příčka dělící pisoárová"</t>
  </si>
  <si>
    <t>0,82*2,3</t>
  </si>
  <si>
    <t>1,886*0,15</t>
  </si>
  <si>
    <t>11</t>
  </si>
  <si>
    <t>342272225</t>
  </si>
  <si>
    <t>Příčky z pórobetonových tvárnic hladkých na tenké maltové lože objemová hmotnost do 500 kg/m3, tloušťka příčky 100 mm</t>
  </si>
  <si>
    <t>-659136272</t>
  </si>
  <si>
    <t>"příčka míst. 0P01A"</t>
  </si>
  <si>
    <t>-(0,8*2,02)</t>
  </si>
  <si>
    <t>"příčka míst. 0P01B"</t>
  </si>
  <si>
    <t>"příčka míst. 0P13"</t>
  </si>
  <si>
    <t>1,8*2,5</t>
  </si>
  <si>
    <t>"příčka míst. 0P13A"</t>
  </si>
  <si>
    <t>1,8*2,3</t>
  </si>
  <si>
    <t>-(0,7*2,02)</t>
  </si>
  <si>
    <t>"příčka mezi sprch. koty - míst. 0P14A"</t>
  </si>
  <si>
    <t>0,95*2,3</t>
  </si>
  <si>
    <t>"příčka mezi míst. 0P14A a 0P14B"</t>
  </si>
  <si>
    <t>2,88*2,5</t>
  </si>
  <si>
    <t>-(0,9*2,05)</t>
  </si>
  <si>
    <t>"příčka dělící WC kabinky a míst. 0P14B"</t>
  </si>
  <si>
    <t>2,93*2,3</t>
  </si>
  <si>
    <t>-2*(0,7*2,02)</t>
  </si>
  <si>
    <t>24,649*0,15</t>
  </si>
  <si>
    <t>12</t>
  </si>
  <si>
    <t>342272245</t>
  </si>
  <si>
    <t>Příčky z pórobetonových tvárnic hladkých na tenké maltové lože objemová hmotnost do 500 kg/m3, tloušťka příčky 150 mm</t>
  </si>
  <si>
    <t>-1209322120</t>
  </si>
  <si>
    <t>"příčka dělící WC muži 0P13, 13A a WC ženy 0P14A,B"</t>
  </si>
  <si>
    <t>4,93*3,3</t>
  </si>
  <si>
    <t>"příčka dělící  WC ženy 0P14A,B a 0P14 šatna ženy"</t>
  </si>
  <si>
    <t>"příčka dělící nezi WC kabinkami míst. 0P14B"</t>
  </si>
  <si>
    <t>0,9*2,3</t>
  </si>
  <si>
    <t>"příčka dělící míst. 0P01B sklad"</t>
  </si>
  <si>
    <t>"zvýšení podlahy pod sprchovými kouty"</t>
  </si>
  <si>
    <t>2*(0,9*0,9)</t>
  </si>
  <si>
    <t>39,921*0,15</t>
  </si>
  <si>
    <t>13</t>
  </si>
  <si>
    <t>342291111</t>
  </si>
  <si>
    <t>Ukotvení příček polyuretanovou pěnou, tl. příčky do 100 mm</t>
  </si>
  <si>
    <t>m</t>
  </si>
  <si>
    <t>-834134412</t>
  </si>
  <si>
    <t>"kotvení příček dělících míst.  0P01C, 0P01A, 0P01B"</t>
  </si>
  <si>
    <t>2*1,67</t>
  </si>
  <si>
    <t>3,34*0,15</t>
  </si>
  <si>
    <t>14</t>
  </si>
  <si>
    <t>342291112</t>
  </si>
  <si>
    <t>Ukotvení příček polyuretanovou pěnou, tl. příčky přes 100 mm</t>
  </si>
  <si>
    <t>1375997011</t>
  </si>
  <si>
    <t>"kotvení příček dělících  z cihel betonových míst. 0P23"</t>
  </si>
  <si>
    <t>"kotvení příčky dělících míst.  0P01B"</t>
  </si>
  <si>
    <t>1*1,67</t>
  </si>
  <si>
    <t>"kotvení příčky dělící mezi míst.  0P014A,B a 0P014"</t>
  </si>
  <si>
    <t>4,93</t>
  </si>
  <si>
    <t>"kotvení příčky dělící mezi míst.  0P013, 13A a  0P014A,B"</t>
  </si>
  <si>
    <t>14,87*0,15</t>
  </si>
  <si>
    <t>342291121</t>
  </si>
  <si>
    <t>Ukotvení příček plochými kotvami, do konstrukce cihelné</t>
  </si>
  <si>
    <t>-1045551921</t>
  </si>
  <si>
    <t>4*3,3</t>
  </si>
  <si>
    <t>6*3,3</t>
  </si>
  <si>
    <t>"kotvení příčky dělící míst.  0P014, 0P014A, 0P014B"</t>
  </si>
  <si>
    <t>2*3,3</t>
  </si>
  <si>
    <t>"kotvení příčky dělící míst.  0P013, 13A a  0P014A,B"</t>
  </si>
  <si>
    <t>"kotvení příček v míst.  0P013, 13A"</t>
  </si>
  <si>
    <t>2*2,5</t>
  </si>
  <si>
    <t>3*2,3</t>
  </si>
  <si>
    <t>"kotvení příček v míst.  0P014A,B"</t>
  </si>
  <si>
    <t>5*2,3</t>
  </si>
  <si>
    <t>74,6*0,15</t>
  </si>
  <si>
    <t>16</t>
  </si>
  <si>
    <t>346244382</t>
  </si>
  <si>
    <t>Plentování ocelových válcovaných nosníků jednostranné cihlami na maltu, výška stojiny přes 200 do 300 mm</t>
  </si>
  <si>
    <t>-1989623666</t>
  </si>
  <si>
    <t>2*0,25*1,4</t>
  </si>
  <si>
    <t>0,7*0,15</t>
  </si>
  <si>
    <t>Vodorovné konstrukce</t>
  </si>
  <si>
    <t>17</t>
  </si>
  <si>
    <t>413232221</t>
  </si>
  <si>
    <t>Zazdívka zhlaví stropních trámů nebo válcovaných nosníků pálenými cihlami válcovaných nosníků, výšky přes 150 do 300 mm</t>
  </si>
  <si>
    <t>560510856</t>
  </si>
  <si>
    <t>P</t>
  </si>
  <si>
    <t xml:space="preserve">Poznámka k položce:_x000D_
montáž bude povedena, až na základě statického posouzení </t>
  </si>
  <si>
    <t>18</t>
  </si>
  <si>
    <t>413352111</t>
  </si>
  <si>
    <t>Podpěrná konstrukce nosníků a průvlaků výšky podepření do 4 m výšky nosníku (po spodní hranu stropní desky) do 100 cm zřízení</t>
  </si>
  <si>
    <t>1074084230</t>
  </si>
  <si>
    <t>4,93*0,106</t>
  </si>
  <si>
    <t>0,523*0,15</t>
  </si>
  <si>
    <t>19</t>
  </si>
  <si>
    <t>413352112</t>
  </si>
  <si>
    <t>Podpěrná konstrukce nosníků a průvlaků výšky podepření do 4 m výšky nosníku (po spodní hranu stropní desky) do 100 cm odstranění</t>
  </si>
  <si>
    <t>520916665</t>
  </si>
  <si>
    <t>20</t>
  </si>
  <si>
    <t>413941125</t>
  </si>
  <si>
    <t>Osazování ocelových válcovaných nosníků ve stropech I nebo IE nebo U nebo UE nebo L č. 24 a výše nebo výšky přes 220 mm</t>
  </si>
  <si>
    <t>-315872025</t>
  </si>
  <si>
    <t>0,0362*6,43</t>
  </si>
  <si>
    <t>M</t>
  </si>
  <si>
    <t>13010726</t>
  </si>
  <si>
    <t>ocel profilová IPN 240 jakost 11 375</t>
  </si>
  <si>
    <t>-134551990</t>
  </si>
  <si>
    <t>Úpravy povrchů, podlahy a osazování výplní</t>
  </si>
  <si>
    <t>22</t>
  </si>
  <si>
    <t>612142001</t>
  </si>
  <si>
    <t>Potažení vnitřních ploch pletivem v ploše nebo pruzích, na plném podkladu sklovláknitým vtlačením do tmelu stěn</t>
  </si>
  <si>
    <t>1833159469</t>
  </si>
  <si>
    <t>"příčky v místnosti 0P23 z bet. cihel - dvě vrstvy pletiva"</t>
  </si>
  <si>
    <t>2*(2*(1,67*3,3))</t>
  </si>
  <si>
    <t>-2*(0,9*2,02)</t>
  </si>
  <si>
    <t>"příčky v míst.  0P01C, 0P01A, 0P01B"</t>
  </si>
  <si>
    <t>(2*(1,67*3,3))</t>
  </si>
  <si>
    <t>(4*(1,67*3,3))</t>
  </si>
  <si>
    <t>-4*(0,9*2,02)</t>
  </si>
  <si>
    <t>"příčky v míst.  0P014, 0P014A, 0P014B"</t>
  </si>
  <si>
    <t>(3*(4,93*3,3))</t>
  </si>
  <si>
    <t>(2*(2,88*2,5))</t>
  </si>
  <si>
    <t>(2*(2,93*2,3))</t>
  </si>
  <si>
    <t>(2*(0,9*2,3))+(2,3*(0,95+0,1+0,95))</t>
  </si>
  <si>
    <t>-2*((0,9*2,02)+(0,9*2,05)+(0,7*2,02)+(0,7*2,02))</t>
  </si>
  <si>
    <t>"příčky v míst.  0P013, 0P013A "</t>
  </si>
  <si>
    <t>(1*(4,93*3,3))</t>
  </si>
  <si>
    <t>(2*(1,8*2,5))</t>
  </si>
  <si>
    <t>(2*(1,8*2,3))</t>
  </si>
  <si>
    <t>2,3*(0,82+0,82+0,05)</t>
  </si>
  <si>
    <t>-2*((0,9*2,02)+(0,7*2,02))</t>
  </si>
  <si>
    <t>"PLOCHA U ZAZDÍVANÝCH OTVORŮ"</t>
  </si>
  <si>
    <t>"zazdění otvoru v příčce z místnosti 0P24"</t>
  </si>
  <si>
    <t>2*(0,9*2,02)</t>
  </si>
  <si>
    <t>2*(1*2,02)</t>
  </si>
  <si>
    <t>2*(3*(0,9*2,02))</t>
  </si>
  <si>
    <t>1*1,45*2,3</t>
  </si>
  <si>
    <t>" NAVÝŠENÍ 15% PRO HRANY A PŘEKRYTÍ"</t>
  </si>
  <si>
    <t>((40,452+25,794+72,443+30,972+29,191)/100)*15</t>
  </si>
  <si>
    <t>23</t>
  </si>
  <si>
    <t>612321141</t>
  </si>
  <si>
    <t>Omítka vápenocementová vnitřních ploch nanášená ručně dvouvrstvá, tloušťky jádrové omítky do 10 mm a tloušťky štuku do 3 mm štuková svislých konstrukcí stěn</t>
  </si>
  <si>
    <t>-1182888425</t>
  </si>
  <si>
    <t>"zazdění otvoruv příčce z místnosti 0P24"</t>
  </si>
  <si>
    <t>24</t>
  </si>
  <si>
    <t>612321191</t>
  </si>
  <si>
    <t>Omítka vápenocementová vnitřních ploch nanášená ručně Příplatek k cenám za každých dalších i započatých 5 mm tloušťky omítky přes 10 mm stěn</t>
  </si>
  <si>
    <t>1832533031</t>
  </si>
  <si>
    <t>25</t>
  </si>
  <si>
    <t>619995001</t>
  </si>
  <si>
    <t>Začištění omítek (s dodáním hmot) kolem oken, dveří, podlah, obkladů apod.</t>
  </si>
  <si>
    <t>-1759293201</t>
  </si>
  <si>
    <t>"plocha kolem osazených otvorů"</t>
  </si>
  <si>
    <t>2*(2,3+0,8+2,3)</t>
  </si>
  <si>
    <t>6*(2*(2,02+0,9+2,02))</t>
  </si>
  <si>
    <t>2*(2,02+1+2,02)</t>
  </si>
  <si>
    <t>"plocha u obnovených otvorů"</t>
  </si>
  <si>
    <t>2,5+2,2+2,5</t>
  </si>
  <si>
    <t>3,3+2,17+3,3</t>
  </si>
  <si>
    <t>(80,16+15,97)*0,15</t>
  </si>
  <si>
    <t>26</t>
  </si>
  <si>
    <t>642942111</t>
  </si>
  <si>
    <t>Osazování zárubní nebo rámů kovových dveřních lisovaných nebo z úhelníků bez dveřních křídel na cementovou maltu, plochy otvoru do 2,5 m2</t>
  </si>
  <si>
    <t>-1459176402</t>
  </si>
  <si>
    <t>27</t>
  </si>
  <si>
    <t>55331115</t>
  </si>
  <si>
    <t>zárubeň ocelová pro běžné zdění hranatý profil 110 700 levá,pravá</t>
  </si>
  <si>
    <t>CS ÚRS 2019 01</t>
  </si>
  <si>
    <t>-1629184736</t>
  </si>
  <si>
    <t>"do místnosti 0P01A"</t>
  </si>
  <si>
    <t>"do místnosti 0P01B"</t>
  </si>
  <si>
    <t>28</t>
  </si>
  <si>
    <t>55331154</t>
  </si>
  <si>
    <t>zárubeň ocelová pro běžné zdění hranatý profil 160 700 levá,pravá</t>
  </si>
  <si>
    <t>-1125345971</t>
  </si>
  <si>
    <t>"do místnosti 0P21"</t>
  </si>
  <si>
    <t>29</t>
  </si>
  <si>
    <t>55331117</t>
  </si>
  <si>
    <t>zárubeň ocelová pro běžné zdění hranatý profil 110 800 levá,pravá</t>
  </si>
  <si>
    <t>1792704314</t>
  </si>
  <si>
    <t>"do místnosti 0P24"</t>
  </si>
  <si>
    <t>"do místnosti 0P13"</t>
  </si>
  <si>
    <t>"z místnosti 0P16 do místnosti 0P17"</t>
  </si>
  <si>
    <t>30</t>
  </si>
  <si>
    <t>55331126</t>
  </si>
  <si>
    <t>zárubeň ocelová pro běžné zdění hranatý profil 125 600 levá,pravá</t>
  </si>
  <si>
    <t>789168870</t>
  </si>
  <si>
    <t>"do WC kabinky 0P13A"</t>
  </si>
  <si>
    <t>"do WC kabinek u míst. 0P14B"</t>
  </si>
  <si>
    <t>31</t>
  </si>
  <si>
    <t>55331158</t>
  </si>
  <si>
    <t>zárubeň ocelová pro běžné zdění hranatý profil 160 900 levá,pravá</t>
  </si>
  <si>
    <t>1890512389</t>
  </si>
  <si>
    <t>"do místnosti 0P30"</t>
  </si>
  <si>
    <t>32</t>
  </si>
  <si>
    <t>55331156</t>
  </si>
  <si>
    <t>zárubeň ocelová pro běžné zdění hranatý profil 160 800 levá,pravá</t>
  </si>
  <si>
    <t>2053882698</t>
  </si>
  <si>
    <t>"do místnosti 0P08"</t>
  </si>
  <si>
    <t>"do místnosti 0P09"</t>
  </si>
  <si>
    <t>"do místnosti 0P12"</t>
  </si>
  <si>
    <t>"do místnosti 0P15"</t>
  </si>
  <si>
    <t>"do místnosti 0P14B"</t>
  </si>
  <si>
    <t>Ostatní konstrukce a práce, bourání</t>
  </si>
  <si>
    <t>33</t>
  </si>
  <si>
    <t>962031133</t>
  </si>
  <si>
    <t>Bourání příček z cihel, tvárnic nebo příčkovek z cihel pálených, plných nebo dutých na maltu vápennou nebo vápenocementovou, tl. do 150 mm</t>
  </si>
  <si>
    <t>143505538</t>
  </si>
  <si>
    <t>"příčka v místnosti 0P30"</t>
  </si>
  <si>
    <t>(3,3*3,24)-(0,9*1,97)</t>
  </si>
  <si>
    <t>"příčka v chodbě 0P25"</t>
  </si>
  <si>
    <t>(2,3*1,67)-(0,8*1,97)</t>
  </si>
  <si>
    <t>"příčka z místnosti 0P22"</t>
  </si>
  <si>
    <t>(3,3*4,93)-(0,8*1,97)</t>
  </si>
  <si>
    <t>"příčka v místnostmi  0P14"</t>
  </si>
  <si>
    <t>(3,3*4,93)</t>
  </si>
  <si>
    <t>"obnovení otvoru do chodby 0P21"</t>
  </si>
  <si>
    <t>0,93*2,02</t>
  </si>
  <si>
    <t>"obnovení otvoru v místnosti 0P17"</t>
  </si>
  <si>
    <t>2,17*3,3</t>
  </si>
  <si>
    <t>"obnovení otvoru v místnosti 0P15"</t>
  </si>
  <si>
    <t>2,5*3,3</t>
  </si>
  <si>
    <t>(42,146+17,29)*0,15</t>
  </si>
  <si>
    <t>34</t>
  </si>
  <si>
    <t>968072455</t>
  </si>
  <si>
    <t>Vybourání kovových rámů oken s křídly, dveřních zárubní, vrat, stěn, ostění nebo obkladů dveřních zárubní, plochy do 2 m2</t>
  </si>
  <si>
    <t>-876511967</t>
  </si>
  <si>
    <t>"místnost 0P28"</t>
  </si>
  <si>
    <t>0,8*2,02</t>
  </si>
  <si>
    <t>"místnost 0P29"</t>
  </si>
  <si>
    <t>"místnost 0P30"</t>
  </si>
  <si>
    <t>"místnost 0P24"</t>
  </si>
  <si>
    <t>1*2,02</t>
  </si>
  <si>
    <t>"místnost 0P22"</t>
  </si>
  <si>
    <t>"místnost 0P01 - dveře s nadsvětlíkem"</t>
  </si>
  <si>
    <t>1*2,2</t>
  </si>
  <si>
    <t>"místnost 0P12"</t>
  </si>
  <si>
    <t>"místnost 0P08"</t>
  </si>
  <si>
    <t>0,9*2,2</t>
  </si>
  <si>
    <t>"místnost 0P01"</t>
  </si>
  <si>
    <t>0,8*2,2</t>
  </si>
  <si>
    <t>"místnost 0P11"</t>
  </si>
  <si>
    <t>30,158*0,15</t>
  </si>
  <si>
    <t>35</t>
  </si>
  <si>
    <t>971033651</t>
  </si>
  <si>
    <t>Vybourání otvorů ve zdivu základovém nebo nadzákladovém z cihel, tvárnic, příčkovek z cihel pálených na maltu vápennou nebo vápenocementovou plochy do 4 m2, tl. do 600 mm</t>
  </si>
  <si>
    <t>1314526447</t>
  </si>
  <si>
    <t>"otvor do místnosti 0P30"</t>
  </si>
  <si>
    <t>2,02*1*0,34</t>
  </si>
  <si>
    <t>0,687*0,15</t>
  </si>
  <si>
    <t>36</t>
  </si>
  <si>
    <t>973031346</t>
  </si>
  <si>
    <t>Vysekání výklenků nebo kapes ve zdivu z cihel na maltu vápennou nebo vápenocementovou kapes, plochy do 0,25 m2, hl. do 450 mm</t>
  </si>
  <si>
    <t>920278831</t>
  </si>
  <si>
    <t>37</t>
  </si>
  <si>
    <t>974031664</t>
  </si>
  <si>
    <t>Vysekání rýh ve zdivu cihelném na maltu vápennou nebo vápenocementovou pro vtahování nosníků do zdí, před vybouráním otvoru do hl. 150 mm, při v. nosníku do 150 mm</t>
  </si>
  <si>
    <t>-42762864</t>
  </si>
  <si>
    <t>3*1,4</t>
  </si>
  <si>
    <t>4,2*0,15</t>
  </si>
  <si>
    <t>38</t>
  </si>
  <si>
    <t>975021211</t>
  </si>
  <si>
    <t>Podchycení nadzákladového zdiva pod stropem dřevěnou výztuhou nad vybouraným otvorem, pro jakoukoliv délku podchycení, při tl. zdiva do 450 mm</t>
  </si>
  <si>
    <t>-383667242</t>
  </si>
  <si>
    <t>"podchycení oro otvor do místnosti 0P30"</t>
  </si>
  <si>
    <t>"z chodby"</t>
  </si>
  <si>
    <t>1,67</t>
  </si>
  <si>
    <t>"z místnosti"</t>
  </si>
  <si>
    <t>3,67*0,15</t>
  </si>
  <si>
    <t>39</t>
  </si>
  <si>
    <t>975032351</t>
  </si>
  <si>
    <t>Podchycení příček dřevěnou výztuhou v. podchycení do 3 m, při tl. zdiva přes 150 do 300 mm a délce podchycení přes 3 do 5 m</t>
  </si>
  <si>
    <t>215485710</t>
  </si>
  <si>
    <t>4,93*2</t>
  </si>
  <si>
    <t>19,72*0,15</t>
  </si>
  <si>
    <t>40</t>
  </si>
  <si>
    <t>975038251</t>
  </si>
  <si>
    <t>Podchycení příček dřevěnou výztuhou v. podchycení do 3 m, při tl. zdiva Příplatek k cenám za každý další 1 m výšky přes 3 m, při tl. zdiva do 150 mm a délce podchycení přes 3 do 5 m</t>
  </si>
  <si>
    <t>-1455400766</t>
  </si>
  <si>
    <t>41</t>
  </si>
  <si>
    <t>978035127</t>
  </si>
  <si>
    <t>Odstranění tenkovrstvých omítek nebo štuku tloušťky přes 2 mm odsekáním, rozsahu přes 50 do 100%</t>
  </si>
  <si>
    <t>90502887</t>
  </si>
  <si>
    <t>"osekání v místě staré stěny zbudovaného soc zázemí"</t>
  </si>
  <si>
    <t>"místnost pisoáru a 0P13A"</t>
  </si>
  <si>
    <t>(1,94+1,8)*2,3</t>
  </si>
  <si>
    <t>"místnost WC kabinky a 0P14B"</t>
  </si>
  <si>
    <t>(2,88+0,52)*2,3</t>
  </si>
  <si>
    <t>16,422*0,15</t>
  </si>
  <si>
    <t>997</t>
  </si>
  <si>
    <t>Přesun sutě</t>
  </si>
  <si>
    <t>42</t>
  </si>
  <si>
    <t>997013151</t>
  </si>
  <si>
    <t>Vnitrostaveništní doprava suti a vybouraných hmot vodorovně do 50 m svisle s omezením mechanizace pro budovy a haly výšky do 6 m</t>
  </si>
  <si>
    <t>1237547315</t>
  </si>
  <si>
    <t>43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</si>
  <si>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</si>
  <si>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</si>
  <si>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-271789612</t>
  </si>
  <si>
    <t>44</t>
  </si>
  <si>
    <t>997013501</t>
  </si>
  <si>
    <t>Odvoz suti a vybouraných hmot na skládku nebo meziskládku se složením, na vzdálenost do 1 km</t>
  </si>
  <si>
    <t>-1878498875</t>
  </si>
  <si>
    <t>45</t>
  </si>
  <si>
    <t>997013509</t>
  </si>
  <si>
    <t>Odvoz suti a vybouraných hmot na skládku nebo meziskládku se složením, na vzdálenost Příplatek k ceně za každý další i započatý 1 km přes 1 km</t>
  </si>
  <si>
    <t>473625668</t>
  </si>
  <si>
    <t>Poznámka k položce:_x000D_
navýšeno o koleficient 20 km</t>
  </si>
  <si>
    <t>27,988*20 'Přepočtené koeficientem množství</t>
  </si>
  <si>
    <t>46</t>
  </si>
  <si>
    <t>997013803</t>
  </si>
  <si>
    <t>Poplatek za uložení stavebního odpadu na skládce (skládkovné) cihelného zatříděného do Katalogu odpadů pod kódem 170 102</t>
  </si>
  <si>
    <t>2076198401</t>
  </si>
  <si>
    <t>47</t>
  </si>
  <si>
    <t>997013811</t>
  </si>
  <si>
    <t>Poplatek za uložení stavebního odpadu na skládce (skládkovné) dřevěného zatříděného do Katalogu odpadů pod kódem 170 201</t>
  </si>
  <si>
    <t>-836442215</t>
  </si>
  <si>
    <t>48</t>
  </si>
  <si>
    <t>997013831</t>
  </si>
  <si>
    <t>Poplatek za uložení stavebního odpadu na skládce (skládkovné) směsného stavebního a demoličního zatříděného do Katalogu odpadů pod kódem 170 904</t>
  </si>
  <si>
    <t>-1488617586</t>
  </si>
  <si>
    <t>998</t>
  </si>
  <si>
    <t>Přesun hmot</t>
  </si>
  <si>
    <t>49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</si>
  <si>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</si>
  <si>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</si>
  <si>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-1939842492</t>
  </si>
  <si>
    <t>50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</si>
  <si>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</si>
  <si>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</si>
  <si>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878262795</t>
  </si>
  <si>
    <t>PSV</t>
  </si>
  <si>
    <t>Práce a dodávky PSV</t>
  </si>
  <si>
    <t>763</t>
  </si>
  <si>
    <t>Konstrukce suché výstavby</t>
  </si>
  <si>
    <t>51</t>
  </si>
  <si>
    <t>763111323</t>
  </si>
  <si>
    <t>Příčka ze sádrokartonových desek s nosnou konstrukcí z jednoduchých ocelových profilů UW, CW jednoduše opláštěná deskou protipožární DF tl. 12,5 mm, EI 45, příčka tl. 100 mm, profil 75 TI tl. 60 mm, Rw 49 dB</t>
  </si>
  <si>
    <t>1943556836</t>
  </si>
  <si>
    <t>"zaslepení otvoru z chodby 0P01C do WC"</t>
  </si>
  <si>
    <t>0,8*2,3</t>
  </si>
  <si>
    <t>"dělící příčky u místností 0P27, 0P28 a 0P29"</t>
  </si>
  <si>
    <t>2,55*3,3</t>
  </si>
  <si>
    <t>5,42*3,3</t>
  </si>
  <si>
    <t>24,505*0,15</t>
  </si>
  <si>
    <t>52</t>
  </si>
  <si>
    <t>763181321</t>
  </si>
  <si>
    <t>Výplně otvorů konstrukcí ze sádrokartonových desek montáž zárubně kovové s příslušenstvím pro příčky výšky přes 2,75 do 4,75 m nebo zátěže dveřního křídla přes 25 kg, s profilem UW jednokřídlové</t>
  </si>
  <si>
    <t>-607252188</t>
  </si>
  <si>
    <t>53</t>
  </si>
  <si>
    <t>55331522</t>
  </si>
  <si>
    <t>zárubeň ocelová pro sádrokarton 100 levá/pravá 800</t>
  </si>
  <si>
    <t>1728194926</t>
  </si>
  <si>
    <t>54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</si>
  <si>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</si>
  <si>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</si>
  <si>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-1471358035</t>
  </si>
  <si>
    <t>55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</si>
  <si>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</si>
  <si>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</si>
  <si>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-613901211</t>
  </si>
  <si>
    <t>56</t>
  </si>
  <si>
    <t>998763392</t>
  </si>
  <si>
    <t>Přesun hmot pro konstrukce montované z desek sádrokartonových, sádrovláknitých, cementovláknitých nebo cementových Příplatek k cenám za zvětšený přesun přes vymezenou dopravní vzdálenost do 500 m</t>
  </si>
  <si>
    <t>-1001960700</t>
  </si>
  <si>
    <t>766</t>
  </si>
  <si>
    <t>Konstrukce truhlářské</t>
  </si>
  <si>
    <t>57</t>
  </si>
  <si>
    <t>766111820</t>
  </si>
  <si>
    <t>Demontáž dřevěných stěn plných</t>
  </si>
  <si>
    <t>-1078539961</t>
  </si>
  <si>
    <t>"dřevěné příčky v místnostech 0P27, 0P28, 0P29"</t>
  </si>
  <si>
    <t>4,19*3,3</t>
  </si>
  <si>
    <t>2,56*2,3</t>
  </si>
  <si>
    <t>-(0,8*1,97)</t>
  </si>
  <si>
    <t>-(0,7*1,97)</t>
  </si>
  <si>
    <t>"dřevěný světlik"</t>
  </si>
  <si>
    <t>1,45*2,3</t>
  </si>
  <si>
    <t>58</t>
  </si>
  <si>
    <t>766112820</t>
  </si>
  <si>
    <t>Demontáž dřevěných stěn zasklených</t>
  </si>
  <si>
    <t>324130105</t>
  </si>
  <si>
    <t>"dřevěné příčka mezi místnostmih 0P27, 0P28"</t>
  </si>
  <si>
    <t>2,56*1</t>
  </si>
  <si>
    <t>-(1*2,2)</t>
  </si>
  <si>
    <t>59</t>
  </si>
  <si>
    <t>766660001</t>
  </si>
  <si>
    <t>Montáž dveřních křídel dřevěných nebo plastových otevíravých do ocelové zárubně povrchově upravených jednokřídlových, šířky do 800 mm</t>
  </si>
  <si>
    <t>-1298062949</t>
  </si>
  <si>
    <t>60</t>
  </si>
  <si>
    <t>61160128</t>
  </si>
  <si>
    <t>dveře dřevěné vnitřní hladké plné 1křídlé standardní provedení 600x1970mm</t>
  </si>
  <si>
    <t>-1403355983</t>
  </si>
  <si>
    <t>61</t>
  </si>
  <si>
    <t>61160158</t>
  </si>
  <si>
    <t>dveře dřevěné vnitřní hladké plné 1křídlé standardní provedení 700x1970mm</t>
  </si>
  <si>
    <t>472461437</t>
  </si>
  <si>
    <t>Poznámka k položce:_x000D_
Dveře do místností skladů 0P01A a 0P01B budou ve spodní části opratřeny ventilační mřížkou</t>
  </si>
  <si>
    <t>62</t>
  </si>
  <si>
    <t>61160188</t>
  </si>
  <si>
    <t>dveře dřevěné vnitřní hladké plné 1křídlé standardní provedení 800x1970mm</t>
  </si>
  <si>
    <t>-745821953</t>
  </si>
  <si>
    <t>63</t>
  </si>
  <si>
    <t>766660002</t>
  </si>
  <si>
    <t>Montáž dveřních křídel dřevěných nebo plastových otevíravých do ocelové zárubně povrchově upravených jednokřídlových, šířky přes 800 mm</t>
  </si>
  <si>
    <t>-1652946328</t>
  </si>
  <si>
    <t>64</t>
  </si>
  <si>
    <t>61165617</t>
  </si>
  <si>
    <t>dveře vnitřní požárně bezpečnostní třída 2 CPL fólie EI (EW) 30 D3 1křídlové 900x1970mm</t>
  </si>
  <si>
    <t>-1678393330</t>
  </si>
  <si>
    <t>"0P30"</t>
  </si>
  <si>
    <t>65</t>
  </si>
  <si>
    <t>766660021</t>
  </si>
  <si>
    <t>Montáž dveřních křídel dřevěných nebo plastových otevíravých do ocelové zárubně protipožárních jednokřídlových, šířky do 800 mm</t>
  </si>
  <si>
    <t>-1219897567</t>
  </si>
  <si>
    <t>66</t>
  </si>
  <si>
    <t>61160507-R</t>
  </si>
  <si>
    <t>dveře vnitřní hladké z 1/3 zasklené 1křídlé  800x1970mm bezpečnostní včetně kování</t>
  </si>
  <si>
    <t>1295472192</t>
  </si>
  <si>
    <t>67</t>
  </si>
  <si>
    <t>766660717</t>
  </si>
  <si>
    <t>Montáž dveřních doplňků samozavírače na zárubeň ocelovou</t>
  </si>
  <si>
    <t>-939227280</t>
  </si>
  <si>
    <t>68</t>
  </si>
  <si>
    <t>54917265-R</t>
  </si>
  <si>
    <t xml:space="preserve">samozavírač dveří hydraulický </t>
  </si>
  <si>
    <t>-1616370546</t>
  </si>
  <si>
    <t>69</t>
  </si>
  <si>
    <t>766660728</t>
  </si>
  <si>
    <t>Montáž dveřních doplňků dveřního kování interiérového zámku</t>
  </si>
  <si>
    <t>-1271028237</t>
  </si>
  <si>
    <t>70</t>
  </si>
  <si>
    <t>M-766728-R01</t>
  </si>
  <si>
    <t>Dveřní zámek zadlabávací</t>
  </si>
  <si>
    <t>1355946364</t>
  </si>
  <si>
    <t>71</t>
  </si>
  <si>
    <t>M-766728-R02</t>
  </si>
  <si>
    <t xml:space="preserve">Dveřní WC zámek zadlabávací </t>
  </si>
  <si>
    <t>-1192647422</t>
  </si>
  <si>
    <t>72</t>
  </si>
  <si>
    <t>766660729</t>
  </si>
  <si>
    <t>Montáž dveřních doplňků dveřního kování interiérového štítku s klikou</t>
  </si>
  <si>
    <t>-113435664</t>
  </si>
  <si>
    <t>73</t>
  </si>
  <si>
    <t>M-766729-R01</t>
  </si>
  <si>
    <t>Dveřní kování, klika-klika</t>
  </si>
  <si>
    <t>929203324</t>
  </si>
  <si>
    <t>74</t>
  </si>
  <si>
    <t>M-766729-R02</t>
  </si>
  <si>
    <t>Dveřní WC kování, klika-klika</t>
  </si>
  <si>
    <t>398647601</t>
  </si>
  <si>
    <t>75</t>
  </si>
  <si>
    <t>766660731</t>
  </si>
  <si>
    <t>Montáž dveřních doplňků dveřního kování bezpečnostního zámku</t>
  </si>
  <si>
    <t>1516279085</t>
  </si>
  <si>
    <t>76</t>
  </si>
  <si>
    <t>M-766731-R</t>
  </si>
  <si>
    <t>bezpečnostní zámek, 3ks klíčů</t>
  </si>
  <si>
    <t>-290491296</t>
  </si>
  <si>
    <t>77</t>
  </si>
  <si>
    <t>998766101</t>
  </si>
  <si>
    <t>Přesun hmot pro konstrukce truhlářské stanovený z hmotnosti přesunovaného materiálu vodorovná dopravní vzdálenost do 50 m v objektech výšky do 6 m</t>
  </si>
  <si>
    <t>2070968856</t>
  </si>
  <si>
    <t>78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</si>
  <si>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</si>
  <si>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</si>
  <si>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-1566012053</t>
  </si>
  <si>
    <t>79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</si>
  <si>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</si>
  <si>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</si>
  <si>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370863215</t>
  </si>
  <si>
    <t>767</t>
  </si>
  <si>
    <t>Konstrukce zámečnické</t>
  </si>
  <si>
    <t>80</t>
  </si>
  <si>
    <t>767640311-R</t>
  </si>
  <si>
    <t>Montáž dveří ocelových vnitřních jednokřídlových</t>
  </si>
  <si>
    <t>-1593751206</t>
  </si>
  <si>
    <t>81</t>
  </si>
  <si>
    <t>5534118-R</t>
  </si>
  <si>
    <t>Dveře trezorové vnitřní včetně speciální zárubeň 1křídlé 800x1970mm BEZP. TŘ. I</t>
  </si>
  <si>
    <t>-591388513</t>
  </si>
  <si>
    <t>Poznámka k položce:_x000D_
Dveře splňující požadavky na trezorové dveře bezpečnostní třídy I dle tech normy ČSN EN 1143-1_x000D_
dveře včetně kování</t>
  </si>
  <si>
    <t>82</t>
  </si>
  <si>
    <t>767661811</t>
  </si>
  <si>
    <t>Demontáž mříží pevných nebo otevíravých</t>
  </si>
  <si>
    <t>-1416019841</t>
  </si>
  <si>
    <t>"vnitřní mříž nad příčkou míst. 0P25"</t>
  </si>
  <si>
    <t>"vnitřní mříž do míst. 0P17"</t>
  </si>
  <si>
    <t>83</t>
  </si>
  <si>
    <t>767662110</t>
  </si>
  <si>
    <t>Montáž mříží pevných, připevněných šroubováním</t>
  </si>
  <si>
    <t>1904649441</t>
  </si>
  <si>
    <t>"do oken"</t>
  </si>
  <si>
    <t>4*(1,2*2,3)</t>
  </si>
  <si>
    <t>84</t>
  </si>
  <si>
    <t>M-767110-R</t>
  </si>
  <si>
    <t>mříže okenní včetně povrchové úpravy</t>
  </si>
  <si>
    <t>-62769376</t>
  </si>
  <si>
    <t>Poznámka k položce:_x000D_
mříže budou provedeny dle stávajících na stavně</t>
  </si>
  <si>
    <t>85</t>
  </si>
  <si>
    <t>767995111</t>
  </si>
  <si>
    <t>Montáž ostatních atypických zámečnických konstrukcí hmotnosti do 5 kg</t>
  </si>
  <si>
    <t>kg</t>
  </si>
  <si>
    <t>-85777558</t>
  </si>
  <si>
    <t>86</t>
  </si>
  <si>
    <t>M-767111-R</t>
  </si>
  <si>
    <t>prvky pro upevnění sušících šňůr</t>
  </si>
  <si>
    <t>soubor</t>
  </si>
  <si>
    <t>-1547666144</t>
  </si>
  <si>
    <t>Poznámka k položce:_x000D_
prvky upevněné proti sobě na stěnách mezi kterí bude natažena sušící šňůra</t>
  </si>
  <si>
    <t>87</t>
  </si>
  <si>
    <t>998767101</t>
  </si>
  <si>
    <t>Přesun hmot pro zámečnické konstrukce stanovený z hmotnosti přesunovaného materiálu vodorovná dopravní vzdálenost do 50 m v objektech výšky do 6 m</t>
  </si>
  <si>
    <t>-924148300</t>
  </si>
  <si>
    <t>Poznámka k položce:_x000D_
navýšeno o koeficient 3 manipulace s trezorovými dveřmi</t>
  </si>
  <si>
    <t>0,197*3 'Přepočtené koeficientem množství</t>
  </si>
  <si>
    <t>88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</si>
  <si>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</si>
  <si>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</si>
  <si>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2129427814</t>
  </si>
  <si>
    <t>89</t>
  </si>
  <si>
    <t>998767193</t>
  </si>
  <si>
    <t>Přesun hmot pro zámečnické konstrukce stanovený z hmotnosti přesunovaného materiálu Příplatek k cenám za zvětšený přesun přes vymezenou největší dopravní vzdálenost do 500 m</t>
  </si>
  <si>
    <t>-851401958</t>
  </si>
  <si>
    <t>771</t>
  </si>
  <si>
    <t>Podlahy z dlaždic</t>
  </si>
  <si>
    <t>90</t>
  </si>
  <si>
    <t>771121011</t>
  </si>
  <si>
    <t>Příprava podkladu před provedením dlažby nátěr penetrační na podlahu</t>
  </si>
  <si>
    <t>851173743</t>
  </si>
  <si>
    <t>148,3</t>
  </si>
  <si>
    <t>12,614</t>
  </si>
  <si>
    <t>"+25%"</t>
  </si>
  <si>
    <t>160,914*0,25</t>
  </si>
  <si>
    <t>91</t>
  </si>
  <si>
    <t>771151013</t>
  </si>
  <si>
    <t>Příprava podkladu před provedením dlažby samonivelační stěrka min.pevnosti 20 MPa, tloušťky přes 5 do 8 mm</t>
  </si>
  <si>
    <t>1750818261</t>
  </si>
  <si>
    <t>92</t>
  </si>
  <si>
    <t>771474112</t>
  </si>
  <si>
    <t>Montáž soklů z dlaždic keramických lepených flexibilním lepidlem rovných, výšky přes 65 do 90 mm</t>
  </si>
  <si>
    <t>1929163245</t>
  </si>
  <si>
    <t>"místnost 0P14B"</t>
  </si>
  <si>
    <t>10,34-0,6-0,6-0,9-0,8-1,93-0,22</t>
  </si>
  <si>
    <t>19,48-0,8</t>
  </si>
  <si>
    <t>"místnost 0P13"</t>
  </si>
  <si>
    <t>7,38-0,8-0,88</t>
  </si>
  <si>
    <t>"místnost pisoáru"</t>
  </si>
  <si>
    <t>9,58-1-0,8-0,7-0,82-0,89-1,05</t>
  </si>
  <si>
    <t>"místnost 0P31"</t>
  </si>
  <si>
    <t>17,21-0,8-0,8-0,6-0,9</t>
  </si>
  <si>
    <t>15,58-0,8-0,8</t>
  </si>
  <si>
    <t>"místnost 0P25"</t>
  </si>
  <si>
    <t>19,96-0,8-0,8-0,8-0,8-0,8-1</t>
  </si>
  <si>
    <t>"místnost 0P23"</t>
  </si>
  <si>
    <t>8,82-0,8</t>
  </si>
  <si>
    <t>"místnost 0P21"</t>
  </si>
  <si>
    <t>8,34-0,7</t>
  </si>
  <si>
    <t>"místnost 0P19"</t>
  </si>
  <si>
    <t>23,34-0,8-0,7-0,8-0,8-0,8</t>
  </si>
  <si>
    <t>"místnost 0P18"</t>
  </si>
  <si>
    <t>12,9-0,8</t>
  </si>
  <si>
    <t>"místnost 0P17"</t>
  </si>
  <si>
    <t>9,28-0,8-0,8-0,8-1,42</t>
  </si>
  <si>
    <t>35,92-0,7-0,8-0,8-0,8-0,88-0,88-0,8-0,7</t>
  </si>
  <si>
    <t>"místnost 0P01A"</t>
  </si>
  <si>
    <t>6,84-0,7</t>
  </si>
  <si>
    <t>"místnost 0P01B"</t>
  </si>
  <si>
    <t>5,64-0,7</t>
  </si>
  <si>
    <t>170,34*0,25</t>
  </si>
  <si>
    <t>93</t>
  </si>
  <si>
    <t>59761338</t>
  </si>
  <si>
    <t>sokl-dlažba keramická slinutá hladká do interiéru i exteriéru 445x85mm</t>
  </si>
  <si>
    <t>2004414488</t>
  </si>
  <si>
    <t>212,925*1,1 'Přepočtené koeficientem množství</t>
  </si>
  <si>
    <t>94</t>
  </si>
  <si>
    <t>771571810</t>
  </si>
  <si>
    <t>Demontáž podlah z dlaždic keramických kladených do malty</t>
  </si>
  <si>
    <t>-1973797476</t>
  </si>
  <si>
    <t>"místnost 0P32 demontáž pro napojení odpadového potrubí"</t>
  </si>
  <si>
    <t>3,27</t>
  </si>
  <si>
    <t>"chodba 0P01"</t>
  </si>
  <si>
    <t>32,63</t>
  </si>
  <si>
    <t>35,9*0,25</t>
  </si>
  <si>
    <t>95</t>
  </si>
  <si>
    <t>771574112</t>
  </si>
  <si>
    <t>Montáž podlah z dlaždic keramických lepených flexibilním lepidlem maloformátových hladkých přes 9 do 12 ks/m2</t>
  </si>
  <si>
    <t>-1491992249</t>
  </si>
  <si>
    <t>19,95</t>
  </si>
  <si>
    <t>3,50</t>
  </si>
  <si>
    <t>"místnost 0P13A + pisoár"</t>
  </si>
  <si>
    <t>1,69+3,79</t>
  </si>
  <si>
    <t>"místnost 0P32 montáž pro napojení odpadového potrubí"</t>
  </si>
  <si>
    <t>8,49</t>
  </si>
  <si>
    <t>13,58</t>
  </si>
  <si>
    <t>13,51</t>
  </si>
  <si>
    <t>4,70</t>
  </si>
  <si>
    <t>4,18</t>
  </si>
  <si>
    <t>13,70</t>
  </si>
  <si>
    <t>10,64</t>
  </si>
  <si>
    <t>4,68</t>
  </si>
  <si>
    <t>"místnost 0P01C"</t>
  </si>
  <si>
    <t>27,20</t>
  </si>
  <si>
    <t>2,92</t>
  </si>
  <si>
    <t>1,92</t>
  </si>
  <si>
    <t>137,72*0,25</t>
  </si>
  <si>
    <t>96</t>
  </si>
  <si>
    <t>59761003</t>
  </si>
  <si>
    <t>dlažba keramická hutná hladká do interiéru přes 9 do 12 ks/m2</t>
  </si>
  <si>
    <t>699047735</t>
  </si>
  <si>
    <t>172,15*1,1 'Přepočtené koeficientem množství</t>
  </si>
  <si>
    <t>97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</si>
  <si>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</si>
  <si>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</si>
  <si>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1946199266</t>
  </si>
  <si>
    <t>"místnost 0P14A + hrana vyvýšení sprchové vaničky"</t>
  </si>
  <si>
    <t>3,852+(2*(0,9*0,15))</t>
  </si>
  <si>
    <t>"místnost 0P14B + WC kabinky"</t>
  </si>
  <si>
    <t>5,99+(2*(1,39*0,9))</t>
  </si>
  <si>
    <t>12,614*0,25</t>
  </si>
  <si>
    <t>98</t>
  </si>
  <si>
    <t>59761409</t>
  </si>
  <si>
    <t>dlažba keramická slinutá protiskluzná do interiéru i exteriéru pro vysoké mechanické namáhání přes 9 do 12 ks/m2</t>
  </si>
  <si>
    <t>955598728</t>
  </si>
  <si>
    <t>15,768*1,1 'Přepočtené koeficientem množství</t>
  </si>
  <si>
    <t>99</t>
  </si>
  <si>
    <t>998771101</t>
  </si>
  <si>
    <t>Přesun hmot pro podlahy z dlaždic stanovený z hmotnosti přesunovaného materiálu vodorovná dopravní vzdálenost do 50 m v objektech výšky do 6 m</t>
  </si>
  <si>
    <t>-1762228120</t>
  </si>
  <si>
    <t>100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</si>
  <si>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</si>
  <si>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</si>
  <si>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-2101523035</t>
  </si>
  <si>
    <t>101</t>
  </si>
  <si>
    <t>998771193</t>
  </si>
  <si>
    <t>Přesun hmot pro podlahy z dlaždic stanovený z hmotnosti přesunovaného materiálu Příplatek k ceně za zvětšený přesun přes vymezenou největší dopravní vzdálenost do 500 m</t>
  </si>
  <si>
    <t>582367504</t>
  </si>
  <si>
    <t>776</t>
  </si>
  <si>
    <t>Podlahy povlakové</t>
  </si>
  <si>
    <t>102</t>
  </si>
  <si>
    <t>776121111</t>
  </si>
  <si>
    <t>Příprava podkladu penetrace vodou ředitelná na savý podklad (válečkováním) ředěná v poměru 1:3 podlah</t>
  </si>
  <si>
    <t>-1835087396</t>
  </si>
  <si>
    <t>"místnost 0P09"</t>
  </si>
  <si>
    <t>29,52</t>
  </si>
  <si>
    <t>18,03</t>
  </si>
  <si>
    <t>"místnost 0P15"</t>
  </si>
  <si>
    <t>29,49</t>
  </si>
  <si>
    <t>"místnost 0P14"</t>
  </si>
  <si>
    <t>15,04</t>
  </si>
  <si>
    <t>40,70</t>
  </si>
  <si>
    <t>"místnost 0P20"</t>
  </si>
  <si>
    <t>20,74</t>
  </si>
  <si>
    <t>"místnost 0P26"</t>
  </si>
  <si>
    <t>17,22</t>
  </si>
  <si>
    <t>"místnost 0P27"</t>
  </si>
  <si>
    <t>4,81</t>
  </si>
  <si>
    <t>9,58</t>
  </si>
  <si>
    <t>16,01</t>
  </si>
  <si>
    <t>201,14*0,15</t>
  </si>
  <si>
    <t>103</t>
  </si>
  <si>
    <t>776141113</t>
  </si>
  <si>
    <t>Příprava podkladu vyrovnání samonivelační stěrkou podlah min.pevnosti 20 MPa, tloušťky přes 5 do 8 mm</t>
  </si>
  <si>
    <t>1649657922</t>
  </si>
  <si>
    <t>104</t>
  </si>
  <si>
    <t>776201813</t>
  </si>
  <si>
    <t>Demontáž povlakových podlahovin lepených z velkých ploch strojně</t>
  </si>
  <si>
    <t>380498007</t>
  </si>
  <si>
    <t>29,58+10,07</t>
  </si>
  <si>
    <t>26,52</t>
  </si>
  <si>
    <t>"místnost mezi 0P22 a 0P24"</t>
  </si>
  <si>
    <t>13,44</t>
  </si>
  <si>
    <t>13,49</t>
  </si>
  <si>
    <t>8,33</t>
  </si>
  <si>
    <t>9,28</t>
  </si>
  <si>
    <t>4,34</t>
  </si>
  <si>
    <t>10,47</t>
  </si>
  <si>
    <t>16,50</t>
  </si>
  <si>
    <t>10,63</t>
  </si>
  <si>
    <t>330,13*0,15</t>
  </si>
  <si>
    <t>105</t>
  </si>
  <si>
    <t>776221111</t>
  </si>
  <si>
    <t>Montáž podlahovin z PVC lepením standardním lepidlem z pásů standardních</t>
  </si>
  <si>
    <t>164404580</t>
  </si>
  <si>
    <t>10,48</t>
  </si>
  <si>
    <t>(201,14+10,48)*0,15</t>
  </si>
  <si>
    <t>106</t>
  </si>
  <si>
    <t>28411017</t>
  </si>
  <si>
    <t>PVC heterogenní zátěžové, nášlapná vrstva 0,70mm, zátěž 34/43, otlak do 0,02mm, stálost do 0,10%, R10, hořlavost Bfl S1</t>
  </si>
  <si>
    <t>616935736</t>
  </si>
  <si>
    <t>210,282727272727*1,1 'Přepočtené koeficientem množství</t>
  </si>
  <si>
    <t>107</t>
  </si>
  <si>
    <t>28411044</t>
  </si>
  <si>
    <t>PVC homogenní antistatická neválcovaná tl 2,00mm, čtverce 615x615mm, R 1-100MΩ, rozměrová stálost 0,05%, otlak do 0,035mm</t>
  </si>
  <si>
    <t>1365844693</t>
  </si>
  <si>
    <t>108</t>
  </si>
  <si>
    <t>776410811</t>
  </si>
  <si>
    <t>Demontáž soklíků nebo lišt pryžových nebo plastových</t>
  </si>
  <si>
    <t>1815959784</t>
  </si>
  <si>
    <t>19,48-0,8-0,8</t>
  </si>
  <si>
    <t>23,34-0,8-0,8-0,8</t>
  </si>
  <si>
    <t>18,72-0,8-0,8-0,8</t>
  </si>
  <si>
    <t>22,74-0,8-0,8</t>
  </si>
  <si>
    <t>22,62+14,32-0,88-0,88-1</t>
  </si>
  <si>
    <t>21-0,8-0,8</t>
  </si>
  <si>
    <t>15,72-0,8-0,8-0,8</t>
  </si>
  <si>
    <t>15,58-0,8-0,8-0,9</t>
  </si>
  <si>
    <t>8,68-0,8-0,8-0,8</t>
  </si>
  <si>
    <t>13,42-0,8</t>
  </si>
  <si>
    <t>23,24-0,8-0,8-0,8-0,8</t>
  </si>
  <si>
    <t>19,14-0,8</t>
  </si>
  <si>
    <t>14,66-0,8-0,8</t>
  </si>
  <si>
    <t>19,96-0,8-0,8-0,8-0,9-0,9-0,8</t>
  </si>
  <si>
    <t>18,24-0,9</t>
  </si>
  <si>
    <t>8,92-0,8-0,7-0,9-0,8</t>
  </si>
  <si>
    <t>13,54-0,7</t>
  </si>
  <si>
    <t>17,84-0,8-0,9</t>
  </si>
  <si>
    <t>11,44+7,42-0,9-0,9-0,9</t>
  </si>
  <si>
    <t>323,87*0,15</t>
  </si>
  <si>
    <t>109</t>
  </si>
  <si>
    <t>776411111</t>
  </si>
  <si>
    <t>Montáž soklíků lepením obvodových, výšky do 80 mm</t>
  </si>
  <si>
    <t>1187928651</t>
  </si>
  <si>
    <t>23,34-0,8</t>
  </si>
  <si>
    <t>18,7-0,8</t>
  </si>
  <si>
    <t>23,34-0,8-0,8</t>
  </si>
  <si>
    <t>16,34-0,8-0,88</t>
  </si>
  <si>
    <t>27,16-0,8</t>
  </si>
  <si>
    <t>9,5-0,8-0,9-0,8-0,8</t>
  </si>
  <si>
    <t>12,86-0,8</t>
  </si>
  <si>
    <t>17,8-0,8</t>
  </si>
  <si>
    <t>13,3-0,9</t>
  </si>
  <si>
    <t>187,54*0,15</t>
  </si>
  <si>
    <t>110</t>
  </si>
  <si>
    <t>28411003</t>
  </si>
  <si>
    <t>lišta soklová PVC 30x30mm</t>
  </si>
  <si>
    <t>340972177</t>
  </si>
  <si>
    <t>214,671*1,02 'Přepočtené koeficientem množství</t>
  </si>
  <si>
    <t>111</t>
  </si>
  <si>
    <t>776991821</t>
  </si>
  <si>
    <t>Ostatní práce odstranění lepidla ručně z podlah</t>
  </si>
  <si>
    <t>1024724045</t>
  </si>
  <si>
    <t>112</t>
  </si>
  <si>
    <t>998776101</t>
  </si>
  <si>
    <t>Přesun hmot pro podlahy povlakové stanovený z hmotnosti přesunovaného materiálu vodorovná dopravní vzdálenost do 50 m v objektech výšky do 6 m</t>
  </si>
  <si>
    <t>463941005</t>
  </si>
  <si>
    <t>113</t>
  </si>
  <si>
    <t>998776181</t>
  </si>
  <si>
    <t>Přesun hmot pro podlahy povlakové stanovený z hmotnosti přesunovaného materiálu Příplatek k cenám za přesun prováděný bez použití mechanizace pro jakoukoliv výšku objektu</t>
  </si>
  <si>
    <t>431834711</t>
  </si>
  <si>
    <t>114</t>
  </si>
  <si>
    <t>998776193</t>
  </si>
  <si>
    <t>Přesun hmot pro podlahy povlakové stanovený z hmotnosti přesunovaného materiálu Příplatek k cenám za zvětšený přesun přes vymezenou největší dopravní vzdálenost do 500 m</t>
  </si>
  <si>
    <t>928200311</t>
  </si>
  <si>
    <t>781</t>
  </si>
  <si>
    <t>Dokončovací práce - obklady</t>
  </si>
  <si>
    <t>115</t>
  </si>
  <si>
    <t>781111011</t>
  </si>
  <si>
    <t>Příprava podkladu před provedením obkladu oprášení (ometení) stěny</t>
  </si>
  <si>
    <t>-1876738919</t>
  </si>
  <si>
    <t>" v místě staré stěny zbudovaného soc zázemí"</t>
  </si>
  <si>
    <t>16,422*0,25</t>
  </si>
  <si>
    <t>116</t>
  </si>
  <si>
    <t>781121011</t>
  </si>
  <si>
    <t>Příprava podkladu před provedením obkladu nátěr penetrační na stěnu</t>
  </si>
  <si>
    <t>1396918962</t>
  </si>
  <si>
    <t>"v místě staré stěny zbudovaného soc zázemí"</t>
  </si>
  <si>
    <t>117</t>
  </si>
  <si>
    <t>781131112</t>
  </si>
  <si>
    <t>Izolace stěny pod obklad izolace nátěrem nebo stěrkou ve dvou vrstvách</t>
  </si>
  <si>
    <t>-1626339696</t>
  </si>
  <si>
    <t>"sprchové kouty a místnost 0P14A"</t>
  </si>
  <si>
    <t>2,2*(11,46-0,9)</t>
  </si>
  <si>
    <t>"plocha za umyvadly v místnosti 0P14B"</t>
  </si>
  <si>
    <t>1,2*1,93</t>
  </si>
  <si>
    <t>"plocha za pisoárem"</t>
  </si>
  <si>
    <t>1,5*0,89</t>
  </si>
  <si>
    <t>26,883*0,25</t>
  </si>
  <si>
    <t>118</t>
  </si>
  <si>
    <t>781774113</t>
  </si>
  <si>
    <t>Montáž obkladů vnějších stěn z dlaždic keramických lepených flexibilním lepidlem maloformátových hladkých přes 9 do 12 ks/m2</t>
  </si>
  <si>
    <t>-1489106145</t>
  </si>
  <si>
    <t>"místnost 0P13A"</t>
  </si>
  <si>
    <t>(2,3*5,4)-(0,7*2,02)</t>
  </si>
  <si>
    <t>"prostor pisoáru"</t>
  </si>
  <si>
    <t>2,3*(0,82+0,89+1,05)</t>
  </si>
  <si>
    <t>" WC kabinky u místnosti 0P14B"</t>
  </si>
  <si>
    <t>(2,3*4,58)-(0,7*2,02)</t>
  </si>
  <si>
    <t>" plocha za umyvadly v místnosti 0P14B"</t>
  </si>
  <si>
    <t>2,3*(0,22+1,93)</t>
  </si>
  <si>
    <t>"místnost 0P14A"</t>
  </si>
  <si>
    <t>(2,3*11,46)-(0,9*2,05)</t>
  </si>
  <si>
    <t>65,052*0,25</t>
  </si>
  <si>
    <t>119</t>
  </si>
  <si>
    <t>59761026</t>
  </si>
  <si>
    <t>obklad keramický hladký do 12ks/m2</t>
  </si>
  <si>
    <t>1509696224</t>
  </si>
  <si>
    <t>81,315*1,1 'Přepočtené koeficientem množství</t>
  </si>
  <si>
    <t>120</t>
  </si>
  <si>
    <t>998781101</t>
  </si>
  <si>
    <t>Přesun hmot pro obklady keramické stanovený z hmotnosti přesunovaného materiálu vodorovná dopravní vzdálenost do 50 m v objektech výšky do 6 m</t>
  </si>
  <si>
    <t>1924551046</t>
  </si>
  <si>
    <t>121</t>
  </si>
  <si>
    <t>998781181</t>
  </si>
  <si>
    <t>Přesun hmot pro obklady keramické stanovený z hmotnosti přesunovaného materiálu Příplatek k cenám za přesun prováděný bez použití mechanizace pro jakoukoliv výšku objektu</t>
  </si>
  <si>
    <t>464413849</t>
  </si>
  <si>
    <t>122</t>
  </si>
  <si>
    <t>998781193</t>
  </si>
  <si>
    <t>Přesun hmot pro obklady keramické stanovený z hmotnosti přesunovaného materiálu Příplatek k cenám za zvětšený přesun přes vymezenou největší dopravní vzdálenost do 500 m</t>
  </si>
  <si>
    <t>2045757784</t>
  </si>
  <si>
    <t>783</t>
  </si>
  <si>
    <t>Dokončovací práce - nátěry</t>
  </si>
  <si>
    <t>123</t>
  </si>
  <si>
    <t>783301311</t>
  </si>
  <si>
    <t>Příprava podkladu zámečnických konstrukcí před provedením nátěru odmaštění odmašťovačem vodou ředitelným</t>
  </si>
  <si>
    <t>1887291751</t>
  </si>
  <si>
    <t>"zárubně"</t>
  </si>
  <si>
    <t>2*(0,110*(0,7+0,7+1,97+1,97))</t>
  </si>
  <si>
    <t>3*(0,110*(0,8+0,8+1,97+1,97))</t>
  </si>
  <si>
    <t>3*(0,125*(0,6+0,6+1,97+1,97))</t>
  </si>
  <si>
    <t>1*(0,160*(0,7+0,7+1,97+1,97))</t>
  </si>
  <si>
    <t>5*(0,160*(0,8+0,8+1,97+1,97))</t>
  </si>
  <si>
    <t>1*(0,160*(0,9+0,9+1,97+1,97))</t>
  </si>
  <si>
    <t>"+10%"</t>
  </si>
  <si>
    <t>(11,135/100)*10</t>
  </si>
  <si>
    <t>124</t>
  </si>
  <si>
    <t>783315101</t>
  </si>
  <si>
    <t>Mezinátěr zámečnických konstrukcí jednonásobný syntetický standardní</t>
  </si>
  <si>
    <t>436056978</t>
  </si>
  <si>
    <t>125</t>
  </si>
  <si>
    <t>783317101</t>
  </si>
  <si>
    <t>Krycí nátěr (email) zámečnických konstrukcí jednonásobný syntetický standardní</t>
  </si>
  <si>
    <t>1743623460</t>
  </si>
  <si>
    <t>784</t>
  </si>
  <si>
    <t>Dokončovací práce - malby a tapety</t>
  </si>
  <si>
    <t>126</t>
  </si>
  <si>
    <t>784171111</t>
  </si>
  <si>
    <t>Zakrytí nemalovaných ploch (materiál ve specifikaci) včetně pozdějšího odkrytí svislých ploch např. stěn, oken, dveří v místnostech výšky do 3,80</t>
  </si>
  <si>
    <t>988665098</t>
  </si>
  <si>
    <t>"dveře"</t>
  </si>
  <si>
    <t>5*(2*(0,6*1,97))</t>
  </si>
  <si>
    <t>3*(2*(0,7*1,97))</t>
  </si>
  <si>
    <t>19*(2*(0,8*1,97))</t>
  </si>
  <si>
    <t>1*(2*(0,8*2,8))</t>
  </si>
  <si>
    <t>2*(2*(0,88*2,17))</t>
  </si>
  <si>
    <t>2*(2*(0,9*1,97))</t>
  </si>
  <si>
    <t>"okna"</t>
  </si>
  <si>
    <t>7*(1,15*2,3)</t>
  </si>
  <si>
    <t>(13+12)*(1,2*2,3)</t>
  </si>
  <si>
    <t>((99,192+87,515)/100)*10</t>
  </si>
  <si>
    <t>127</t>
  </si>
  <si>
    <t>58124842</t>
  </si>
  <si>
    <t>fólie pro malířské potřeby zakrývací tl 7µ 4x5m</t>
  </si>
  <si>
    <t>-1311403178</t>
  </si>
  <si>
    <t>195,598095238095*1,05 'Přepočtené koeficientem množství</t>
  </si>
  <si>
    <t>128</t>
  </si>
  <si>
    <t>58124833</t>
  </si>
  <si>
    <t>páska pro malířské potřeby maskovací krepová 19mmx50m</t>
  </si>
  <si>
    <t>-974036024</t>
  </si>
  <si>
    <t>5*(2*(0,6+1,97+0,6+1,97))</t>
  </si>
  <si>
    <t>3*(2*(0,7+1,97+0,7+1,97))</t>
  </si>
  <si>
    <t>19*(2*(0,8+1,97+0,8+1,97))</t>
  </si>
  <si>
    <t>1*(2*(0,8+2,8+0,8+2,8))</t>
  </si>
  <si>
    <t>2*(2*(0,88+2,17+0,88+2,17))</t>
  </si>
  <si>
    <t>2*(2*(0,9+1,97+0,9+1,97))</t>
  </si>
  <si>
    <t>7*(1,15+2,3+1,15+2,3)</t>
  </si>
  <si>
    <t>(13+12)*(1,2+2,3+1,2+2,3)</t>
  </si>
  <si>
    <t>((355,72+223,3)/100)*10</t>
  </si>
  <si>
    <t>636,922*1,05 'Přepočtené koeficientem množství</t>
  </si>
  <si>
    <t>129</t>
  </si>
  <si>
    <t>784211111</t>
  </si>
  <si>
    <t>Malby z malířských směsí otěruvzdorných za mokra dvojnásobné, bílé za mokra otěruvzdorné velmi dobře v místnostech výšky do 3,80 m</t>
  </si>
  <si>
    <t>778753001</t>
  </si>
  <si>
    <t>"místnost 0P01C + strop"</t>
  </si>
  <si>
    <t>(3,3*35,92)-(4*(0,8*1,97))-(2*(0,7*1,97))-(2*(0,88*2,17))</t>
  </si>
  <si>
    <t>27,17</t>
  </si>
  <si>
    <t>"místnost 0P01A + strop"</t>
  </si>
  <si>
    <t>(3,3*6,84)-(0,7*1,97)</t>
  </si>
  <si>
    <t>"místnost 0P01B + strop"</t>
  </si>
  <si>
    <t>(3,3*5,64)-(0,7*1,97)</t>
  </si>
  <si>
    <t>"místnost 0P08 + strop"</t>
  </si>
  <si>
    <t>(3,3*19,48)-(0,8*1,97)-(1,15*2,3)</t>
  </si>
  <si>
    <t>19,14</t>
  </si>
  <si>
    <t>"místnost 0P09 + strop"</t>
  </si>
  <si>
    <t>(3,3*23,34)-(0,8*1,97)-(1,15*2,3)-(1,15*2,3)</t>
  </si>
  <si>
    <t>28,35</t>
  </si>
  <si>
    <t>"místnost 0P12 + strop"</t>
  </si>
  <si>
    <t>(3,3*18,7)-(0,8*1,97)-(1,15*2,3)</t>
  </si>
  <si>
    <t>17,18</t>
  </si>
  <si>
    <t>"místnost 0P15 + strop"</t>
  </si>
  <si>
    <t>(3,3*23,34)-(0,8*1,97)-(0,8*1,97)-(1,15*2,3)-(1,15*2,3)</t>
  </si>
  <si>
    <t>"místnost 0P14 + strop"</t>
  </si>
  <si>
    <t>(3,3*16,34)-(0,8*1,97)-(0,88*2,17)-(1,2*2,3)</t>
  </si>
  <si>
    <t>14,69</t>
  </si>
  <si>
    <t>"místnost 0P14A nad obkladem + strop"</t>
  </si>
  <si>
    <t>(1*9,56)</t>
  </si>
  <si>
    <t>5,47</t>
  </si>
  <si>
    <t>"místnost 0P14B + WC kabinky + strop"</t>
  </si>
  <si>
    <t>(1*(4,58+4,58))+((3,3*10,34)-(0,6*1,97)-(0,6*1,97)-(0,8*1,97)-(0,9*2,05)-(1,2*2,3)-(2,15*2,3))</t>
  </si>
  <si>
    <t>8,44</t>
  </si>
  <si>
    <t>"místnost 0P13 + strop"</t>
  </si>
  <si>
    <t>(3,3*7,38)-(0,8*1,97)-(0,88*2,17)</t>
  </si>
  <si>
    <t>3,58</t>
  </si>
  <si>
    <t>"místnost 0P13A + míst. pisoáru + strop"</t>
  </si>
  <si>
    <t>((1*5,4)+(3,3*9,58))-(0,6*1,97)-(0,8*1,97)-(1*2,02)-(2,3*(0,82+0,89+1,05))</t>
  </si>
  <si>
    <t>5,29</t>
  </si>
  <si>
    <t>"místnost 0P17 + strop"</t>
  </si>
  <si>
    <t>(3,3*9,28)-(0,8*1,97)-(0,8*1,97)-(0,8*1,97)-(1,52*2,1)</t>
  </si>
  <si>
    <t>4,04</t>
  </si>
  <si>
    <t>"místnost 0P18 + strop"</t>
  </si>
  <si>
    <t>(3,3*12,9)-(0,8*1,97)-(1,15*2,3)</t>
  </si>
  <si>
    <t>10,3</t>
  </si>
  <si>
    <t>"místnost 0P19 + strop"</t>
  </si>
  <si>
    <t>(3,3*23,34)-(0,8*1,97)-(0,8*1,97)-(0,8*1,97)-(0,8*1,97)-(0,7*1,97)</t>
  </si>
  <si>
    <t>12,78</t>
  </si>
  <si>
    <t>"místnost 0P20 + strop"</t>
  </si>
  <si>
    <t>(3,3*19,14)-(0,8*1,97)-(1,15*2,3)-(1,15*2,3)</t>
  </si>
  <si>
    <t>20,05</t>
  </si>
  <si>
    <t>"místnost 0P21 + strop"</t>
  </si>
  <si>
    <t>(3,3*8,34)-(0,7*1,97)</t>
  </si>
  <si>
    <t>"místnost 0P23 + strop"</t>
  </si>
  <si>
    <t>(3,3*8,82)-(0,8*1,97)</t>
  </si>
  <si>
    <t>4,58</t>
  </si>
  <si>
    <t>"místnost 0P22 + strop"</t>
  </si>
  <si>
    <t>(3,3*27,16)-(0,8*1,97)-(1,2*2,3)-(1,2*2,3)-(1,2*2,3)</t>
  </si>
  <si>
    <t>40,02</t>
  </si>
  <si>
    <t>"místnost 0P24 + strop"</t>
  </si>
  <si>
    <t>(3,3*15,58)-(0,8*1,97)-(0,8*1,97)-(1,2*2,3)</t>
  </si>
  <si>
    <t>13,15</t>
  </si>
  <si>
    <t>"místnost 0P25 + strop"</t>
  </si>
  <si>
    <t>(3,3*19,96)-(0,8*1,97)-(0,8*1,97)-(0,8*1,97)-(0,8*1,97)-(0,8*1,97)-(0,9*1,97)</t>
  </si>
  <si>
    <t>12,89</t>
  </si>
  <si>
    <t>"místnost 0P26 + strop"</t>
  </si>
  <si>
    <t>(3,3*18,24)-(0,9*1,97)-(1,15*2,3)</t>
  </si>
  <si>
    <t>16,8</t>
  </si>
  <si>
    <t>"místnost 0P27 + strop"</t>
  </si>
  <si>
    <t>(3,3*9,5)-(0,9*1,97)-(0,8*1,97)-(0,8*1,97)-(0,8*1,97)</t>
  </si>
  <si>
    <t>"místnost 0P28 + strop"</t>
  </si>
  <si>
    <t>(3,3*12,86)-(0,8*1,97)-(1,15*2,3)</t>
  </si>
  <si>
    <t>9,23</t>
  </si>
  <si>
    <t>"místnost 0P29 + strop"</t>
  </si>
  <si>
    <t>(3,3*17,8)-(0,8*1,97)-(1,15*2,3)</t>
  </si>
  <si>
    <t>15,29</t>
  </si>
  <si>
    <t>"místnost 0P30 + strop"</t>
  </si>
  <si>
    <t>(3,3*12,8)-(0,9*1,97)</t>
  </si>
  <si>
    <t>10,24</t>
  </si>
  <si>
    <t>"místnost 0P31 + strop"</t>
  </si>
  <si>
    <t>(3,3*17,21)-(0,8*1,97)-(0,9*2,1)-(0,6*1,97)-(0,8*2,8)-(0,6*1,97)</t>
  </si>
  <si>
    <t>7,99</t>
  </si>
  <si>
    <t>"+5%"</t>
  </si>
  <si>
    <t>(1566,932/100)*5</t>
  </si>
  <si>
    <t>786</t>
  </si>
  <si>
    <t>Dokončovací práce - čalounické úpravy</t>
  </si>
  <si>
    <t>130</t>
  </si>
  <si>
    <t>786624111</t>
  </si>
  <si>
    <t>Montáž zastiňujících žaluzií lamelových do oken zdvojených otevíravých, sklápěcích nebo vyklápěcích dřevěných</t>
  </si>
  <si>
    <t>755858440</t>
  </si>
  <si>
    <t>Poznámka k položce:_x000D_
nutno přeměřit na stavbě</t>
  </si>
  <si>
    <t>131</t>
  </si>
  <si>
    <t>61140036</t>
  </si>
  <si>
    <t>žaluzie vnitřní lamelová manuálně ovládaná střešních oken rozměru do 550x780mm</t>
  </si>
  <si>
    <t>-1885448836</t>
  </si>
  <si>
    <t>7*4</t>
  </si>
  <si>
    <t>(13+12)*4</t>
  </si>
  <si>
    <t>132</t>
  </si>
  <si>
    <t>7866241-R</t>
  </si>
  <si>
    <t>Demontáž zastiňujících žaluzií stávajících</t>
  </si>
  <si>
    <t>897195720</t>
  </si>
  <si>
    <t>133</t>
  </si>
  <si>
    <t>998786101</t>
  </si>
  <si>
    <t>Přesun hmot pro čalounické úpravy stanovený z hmotnosti přesunovaného materiálu vodorovná dopravní vzdálenost do 50 m v objektech výšky (hloubky) do 6 m</t>
  </si>
  <si>
    <t>-1370869421</t>
  </si>
  <si>
    <t>134</t>
  </si>
  <si>
    <t>998786181</t>
  </si>
  <si>
    <t>Přesun hmot pro čalounické úpravy stanovený z hmotnosti přesunovaného materiálu Příplatek k cenám za přesun prováděný bez použití mechanizace pro jakoukoliv výšku objektu</t>
  </si>
  <si>
    <t>1541060282</t>
  </si>
  <si>
    <t>135</t>
  </si>
  <si>
    <t>998786193</t>
  </si>
  <si>
    <t>Přesun hmot pro čalounické úpravy stanovený z hmotnosti přesunovaného materiálu Příplatek k cenám za zvětšený přesun přes vymezenou největší dopravní vzdálenost do 500 m</t>
  </si>
  <si>
    <t>1411568201</t>
  </si>
  <si>
    <t>č. 02 - Vnitřní instalace - odpady a voda</t>
  </si>
  <si>
    <t xml:space="preserve">    1 - Zemní práce</t>
  </si>
  <si>
    <t xml:space="preserve">    5 - Komunikace pozemní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</si>
  <si>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</si>
  <si>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</si>
  <si>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</si>
  <si>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</si>
  <si>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</si>
  <si>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>Zemní práce</t>
  </si>
  <si>
    <t>114203101</t>
  </si>
  <si>
    <t>Rozebrání dlažeb nebo záhozů s naložením na dopravní prostředek dlažeb z lomového kamene nebo betonových tvárnic na sucho nebo se spárami vyplněnými pískem nebo drnem</t>
  </si>
  <si>
    <t>1836730029</t>
  </si>
  <si>
    <t>1*1,5*0,05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</si>
  <si>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</si>
  <si>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</si>
  <si>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-803748993</t>
  </si>
  <si>
    <t>"hloubka 1m"</t>
  </si>
  <si>
    <t>0,8*1,5*1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</si>
  <si>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</si>
  <si>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</si>
  <si>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1963268150</t>
  </si>
  <si>
    <t>174101101</t>
  </si>
  <si>
    <t>Zásyp sypaninou z jakékoliv horniny s uložením výkopku ve vrstvách se zhutněním jam, šachet, rýh nebo kolem objektů v těchto vykopávkách</t>
  </si>
  <si>
    <t>-1846195283</t>
  </si>
  <si>
    <t>0,5*0,8*1,5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</si>
  <si>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</si>
  <si>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</si>
  <si>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476221648</t>
  </si>
  <si>
    <t>0,25*0,8*1,5</t>
  </si>
  <si>
    <t>58331200</t>
  </si>
  <si>
    <t>štěrkopísek netříděný zásypový</t>
  </si>
  <si>
    <t>1157204348</t>
  </si>
  <si>
    <t>0,3*2 'Přepočtené koeficientem množství</t>
  </si>
  <si>
    <t>451572111</t>
  </si>
  <si>
    <t>Lože pod potrubí, stoky a drobné objekty v otevřeném výkopu z kameniva drobného těženého 0 až 4 mm</t>
  </si>
  <si>
    <t>2038440132</t>
  </si>
  <si>
    <t>"lože výšky 150mm"</t>
  </si>
  <si>
    <t>0,15*0,8*1,5</t>
  </si>
  <si>
    <t>Komunikace pozemní</t>
  </si>
  <si>
    <t>596811220-R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</si>
  <si>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</si>
  <si>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1832493179</t>
  </si>
  <si>
    <t>1*1,5</t>
  </si>
  <si>
    <t>612325121</t>
  </si>
  <si>
    <t>Vápenocementová omítka rýh štuková ve stěnách, šířky rýhy do 150 mm</t>
  </si>
  <si>
    <t>1049326953</t>
  </si>
  <si>
    <t>"pračky"</t>
  </si>
  <si>
    <t>3*0,15</t>
  </si>
  <si>
    <t>"pisoár+WC+sprchové kouty"</t>
  </si>
  <si>
    <t>"umyvadla"</t>
  </si>
  <si>
    <t>"dřez"</t>
  </si>
  <si>
    <t>((4*0,45)/100)*25</t>
  </si>
  <si>
    <t>631312141</t>
  </si>
  <si>
    <t>Doplnění dosavadních mazanin prostým betonem s dodáním hmot, bez potěru, plochy jednotlivě rýh v dosavadních mazaninách</t>
  </si>
  <si>
    <t>-66539960</t>
  </si>
  <si>
    <t>4*0,1*0,2</t>
  </si>
  <si>
    <t>2,4*0,1*0,2</t>
  </si>
  <si>
    <t>3,1*0,1*0,2</t>
  </si>
  <si>
    <t>"WC"</t>
  </si>
  <si>
    <t>2,5*0,1*0,2</t>
  </si>
  <si>
    <t>((0,08+0,048+0,062+0,050)/100)*15</t>
  </si>
  <si>
    <t>974031132</t>
  </si>
  <si>
    <t>Vysekání rýh ve zdivu cihelném na maltu vápennou nebo vápenocementovou do hl. 50 mm a šířky do 70 mm</t>
  </si>
  <si>
    <t>1369728102</t>
  </si>
  <si>
    <t>"kanalizace"</t>
  </si>
  <si>
    <t>0,8+0,8+0,9</t>
  </si>
  <si>
    <t>"sprch. kouty"</t>
  </si>
  <si>
    <t>1,2+2</t>
  </si>
  <si>
    <t>"pisoár"</t>
  </si>
  <si>
    <t>1,2</t>
  </si>
  <si>
    <t>1,9</t>
  </si>
  <si>
    <t>((2,5+3,2+1,2+1,9)/100)*25</t>
  </si>
  <si>
    <t>"umyvadla v míst. 0P20 a 0P26"</t>
  </si>
  <si>
    <t>0,8+0,8</t>
  </si>
  <si>
    <t>974031143</t>
  </si>
  <si>
    <t>Vysekání rýh ve zdivu cihelném na maltu vápennou nebo vápenocementovou do hl. 70 mm a šířky do 100 mm</t>
  </si>
  <si>
    <t>1913877760</t>
  </si>
  <si>
    <t>"VODA"</t>
  </si>
  <si>
    <t>0,8+0,8+0,4+3</t>
  </si>
  <si>
    <t>0,4+2,3+2,3+1,6+0,4</t>
  </si>
  <si>
    <t>"sprchové kouty"</t>
  </si>
  <si>
    <t>2,1+1,1+0,5+3</t>
  </si>
  <si>
    <t>1+0,6+3</t>
  </si>
  <si>
    <t>1,5+3</t>
  </si>
  <si>
    <t>((5+1,2+7+6,7+4,6+4,5)/100)*25</t>
  </si>
  <si>
    <t>2*(3+5)</t>
  </si>
  <si>
    <t>974031154</t>
  </si>
  <si>
    <t>Vysekání rýh ve zdivu cihelném na maltu vápennou nebo vápenocementovou do hl. 100 mm a šířky do 150 mm</t>
  </si>
  <si>
    <t>315699969</t>
  </si>
  <si>
    <t>1+2+2,2</t>
  </si>
  <si>
    <t>(5,2/100)*25</t>
  </si>
  <si>
    <t>974032132</t>
  </si>
  <si>
    <t>Vysekání rýh ve stěnách nebo příčkách z dutých cihel, tvárnic, desek z dutých cihel nebo tvárnic do hl. 50 mm a šířky do 70 mm</t>
  </si>
  <si>
    <t>584690268</t>
  </si>
  <si>
    <t>0,6+0,8+0,8</t>
  </si>
  <si>
    <t>(2,2/100)*25</t>
  </si>
  <si>
    <t>(3,2/100)*25</t>
  </si>
  <si>
    <t>974032154</t>
  </si>
  <si>
    <t>Vysekání rýh ve stěnách nebo příčkách z dutých cihel, tvárnic, desek z dutých cihel nebo tvárnic do hl. 100 mm a šířky do 150 mm</t>
  </si>
  <si>
    <t>-1950148925</t>
  </si>
  <si>
    <t>(2/100)*25</t>
  </si>
  <si>
    <t>974042542</t>
  </si>
  <si>
    <t>Vysekání rýh v betonové nebo jiné monolitické dlažbě s betonovým podkladem do hl.70 mm a šířky do 70 mm</t>
  </si>
  <si>
    <t>759049927</t>
  </si>
  <si>
    <t>2,4</t>
  </si>
  <si>
    <t>3,1</t>
  </si>
  <si>
    <t>2*10</t>
  </si>
  <si>
    <t>((4+2,4+3,1+20)/100)*25</t>
  </si>
  <si>
    <t>974042584</t>
  </si>
  <si>
    <t>Vysekání rýh v betonové nebo jiné monolitické dlažbě s betonovým podkladem do hl. 250 mm a šířky do 150 mm</t>
  </si>
  <si>
    <t>-257864451</t>
  </si>
  <si>
    <t>2,5</t>
  </si>
  <si>
    <t>(2,5/100)*25</t>
  </si>
  <si>
    <t>997013211</t>
  </si>
  <si>
    <t>Vnitrostaveništní doprava suti a vybouraných hmot vodorovně do 50 m svisle ručně pro budovy a haly výšky do 6 m</t>
  </si>
  <si>
    <t>-1739833619</t>
  </si>
  <si>
    <t>828240089</t>
  </si>
  <si>
    <t>-356666860</t>
  </si>
  <si>
    <t>2109187959</t>
  </si>
  <si>
    <t>1,816*20 'Přepočtené koeficientem množství</t>
  </si>
  <si>
    <t>-817693307</t>
  </si>
  <si>
    <t>581820115</t>
  </si>
  <si>
    <t>1117166766</t>
  </si>
  <si>
    <t>713</t>
  </si>
  <si>
    <t>Izolace tepelné</t>
  </si>
  <si>
    <t>713411141</t>
  </si>
  <si>
    <t>Montáž izolace tepelné potrubí a ohybů pásy nebo rohožemi s povrchovou úpravou hliníkovou fólií připevněnými samolepící hliníkovou páskou potrubí jednovrstvá</t>
  </si>
  <si>
    <t>2004977589</t>
  </si>
  <si>
    <t>(2*PI*0,055*0,055+2*PI*0,055*1,25)</t>
  </si>
  <si>
    <t>63151672</t>
  </si>
  <si>
    <t>rohož izolační z minerální vlny lamelová s Al fólií 55 kg/m3 tl.60mm</t>
  </si>
  <si>
    <t>-309942067</t>
  </si>
  <si>
    <t>998713101</t>
  </si>
  <si>
    <t>Přesun hmot pro izolace tepelné stanovený z hmotnosti přesunovaného materiálu vodorovná dopravní vzdálenost do 50 m v objektech výšky do 6 m</t>
  </si>
  <si>
    <t>1775703855</t>
  </si>
  <si>
    <t>998713193</t>
  </si>
  <si>
    <t>Přesun hmot pro izolace tepelné stanovený z hmotnosti přesunovaného materiálu Příplatek k cenám za zvětšený přesun přes vymezenou největší dopravní vzdálenost do 500 m</t>
  </si>
  <si>
    <t>-1270529330</t>
  </si>
  <si>
    <t>721</t>
  </si>
  <si>
    <t>Zdravotechnika - vnitřní kanalizace</t>
  </si>
  <si>
    <t>721174005</t>
  </si>
  <si>
    <t>Potrubí z plastových trub polypropylenové svodné (ležaté) DN 110</t>
  </si>
  <si>
    <t>265522584</t>
  </si>
  <si>
    <t>Poznámka k položce:_x000D_
odpady od WC a pripojovací potrubí k venkovní kanalizaci</t>
  </si>
  <si>
    <t>1+2,5+0,4+2+0,4+2,2</t>
  </si>
  <si>
    <t>(8,5/100)*25</t>
  </si>
  <si>
    <t>721174042</t>
  </si>
  <si>
    <t>Potrubí z plastových trub polypropylenové připojovací DN 40</t>
  </si>
  <si>
    <t>43072064</t>
  </si>
  <si>
    <t>Poznámka k položce:_x000D_
vedení odpadu od umyvadel - vedeno i v podlaze</t>
  </si>
  <si>
    <t>3,4+0,8+0,8</t>
  </si>
  <si>
    <t>2*(0,8+10)</t>
  </si>
  <si>
    <t>((5+21,6)/100)*25</t>
  </si>
  <si>
    <t>721174043</t>
  </si>
  <si>
    <t>Potrubí z plastových trub polypropylenové připojovací DN 50</t>
  </si>
  <si>
    <t>1508883539</t>
  </si>
  <si>
    <t>0,8+0,8+0,9+3,8</t>
  </si>
  <si>
    <t>1,9+2,5</t>
  </si>
  <si>
    <t>((6,3+3,2+1,2+4,4)/100)*25</t>
  </si>
  <si>
    <t>721194104</t>
  </si>
  <si>
    <t>Vyměření přípojek na potrubí vyvedení a upevnění odpadních výpustek DN 40</t>
  </si>
  <si>
    <t>403512797</t>
  </si>
  <si>
    <t>"umyvadlo"</t>
  </si>
  <si>
    <t>721194105</t>
  </si>
  <si>
    <t>Vyměření přípojek na potrubí vyvedení a upevnění odpadních výpustek DN 50</t>
  </si>
  <si>
    <t>-875413506</t>
  </si>
  <si>
    <t>721194109</t>
  </si>
  <si>
    <t>Vyměření přípojek na potrubí vyvedení a upevnění odpadních výpustek DN 100</t>
  </si>
  <si>
    <t>493706426</t>
  </si>
  <si>
    <t>721226512</t>
  </si>
  <si>
    <t>Zápachové uzávěrky podomítkové (Pe) s krycí deskou pro pračku a myčku DN 50</t>
  </si>
  <si>
    <t>887661567</t>
  </si>
  <si>
    <t>721290111</t>
  </si>
  <si>
    <t>Zkouška těsnosti kanalizace v objektech vodou do DN 125</t>
  </si>
  <si>
    <t>1076894051</t>
  </si>
  <si>
    <t>10,625+6,250+18,875</t>
  </si>
  <si>
    <t>0,3575*15</t>
  </si>
  <si>
    <t>721-R01</t>
  </si>
  <si>
    <t>Ostatní práce spojené s realizací vnitřní kanalizace na stavbě</t>
  </si>
  <si>
    <t>1945544521</t>
  </si>
  <si>
    <t>Poznámka k položce:_x000D_
zjištění polohy stávajícího kanalizačního vedení pro opravy a napojení _x000D_
práce a materiál neobsaženy v díle vnitřní kanalizace_x000D_
drobný montážní a spojovací materál_x000D_
dodatečné doplnění zařízení pro myvarnu 0P32 dle požadavků hygieny</t>
  </si>
  <si>
    <t>998721101</t>
  </si>
  <si>
    <t>Přesun hmot pro vnitřní kanalizace stanovený z hmotnosti přesunovaného materiálu vodorovná dopravní vzdálenost do 50 m v objektech výšky do 6 m</t>
  </si>
  <si>
    <t>-299485405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</si>
  <si>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</si>
  <si>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</si>
  <si>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-636676992</t>
  </si>
  <si>
    <t>998721193</t>
  </si>
  <si>
    <t>Přesun hmot pro vnitřní kanalizace stanovený z hmotnosti přesunovaného materiálu Příplatek k ceně za zvětšený přesun přes vymezenou největší dopravní vzdálenost do 500 m</t>
  </si>
  <si>
    <t>450044643</t>
  </si>
  <si>
    <t>722</t>
  </si>
  <si>
    <t>Zdravotechnika - vnitřní vodovod</t>
  </si>
  <si>
    <t>722174002</t>
  </si>
  <si>
    <t>Potrubí z plastových trubek z polypropylenu (PPR) svařovaných polyfuzně PN 16 (SDR 7,4) D 20 x 2,8</t>
  </si>
  <si>
    <t>-548713511</t>
  </si>
  <si>
    <t>"STUDENÁ VODA"</t>
  </si>
  <si>
    <t>0,8+0,8+0,4+3+5</t>
  </si>
  <si>
    <t>2,1+1,1+0,5+3+2</t>
  </si>
  <si>
    <t>1+0,6+3+2</t>
  </si>
  <si>
    <t>1,5+3+5</t>
  </si>
  <si>
    <t>((10+1,2+7+8,7+6,6+16+9,5)/100)*25</t>
  </si>
  <si>
    <t>"TEPLÁ VODA"</t>
  </si>
  <si>
    <t>1,1+0,7+3+5</t>
  </si>
  <si>
    <t>1+0,5+3+5</t>
  </si>
  <si>
    <t>((9,8+16+9,5+9,5)/100)*25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</si>
  <si>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</si>
  <si>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</si>
  <si>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2023004974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</si>
  <si>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</si>
  <si>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</si>
  <si>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-1237799463</t>
  </si>
  <si>
    <t>((9,8+9,5+16+9,5)/100)*25</t>
  </si>
  <si>
    <t>722190401</t>
  </si>
  <si>
    <t>Zřízení přípojek na potrubí vyvedení a upevnění výpustek do DN 25</t>
  </si>
  <si>
    <t>1651589693</t>
  </si>
  <si>
    <t>722190401-R</t>
  </si>
  <si>
    <t>-1655858391</t>
  </si>
  <si>
    <t>722290226</t>
  </si>
  <si>
    <t>Zkoušky, proplach a desinfekce vodovodního potrubí zkoušky těsnosti vodovodního potrubí závitového do DN 50</t>
  </si>
  <si>
    <t>273407542</t>
  </si>
  <si>
    <t>129,75</t>
  </si>
  <si>
    <t>1,2975*15</t>
  </si>
  <si>
    <t>722-R01</t>
  </si>
  <si>
    <t>Ostatní práce spojené s realizací vnitřního vodovodu na stavbě</t>
  </si>
  <si>
    <t>1366277264</t>
  </si>
  <si>
    <t>Poznámka k položce:_x000D_
zjištění polohy stávajícího vedení pro opravy a napojení _x000D_
práce a materiál neobsaženy v díle vnitřní vodovod_x000D_
drobný montážní materál_x000D_
dodatečné doplnění zařízení pro myvarnu 0P32 dle požadavků hygieny</t>
  </si>
  <si>
    <t>998722101</t>
  </si>
  <si>
    <t>Přesun hmot pro vnitřní vodovod stanovený z hmotnosti přesunovaného materiálu vodorovná dopravní vzdálenost do 50 m v objektech výšky do 6 m</t>
  </si>
  <si>
    <t>1808814157</t>
  </si>
  <si>
    <t>998722181</t>
  </si>
  <si>
    <t>Přesun hmot pro vnitřní vodovod stanovený z hmotnosti přesunovaného materiálu Příplatek k ceně za přesun prováděný bez použití mechanizace pro jakoukoliv výšku objektu</t>
  </si>
  <si>
    <t>-1342729296</t>
  </si>
  <si>
    <t>998722193</t>
  </si>
  <si>
    <t>Přesun hmot pro vnitřní vodovod stanovený z hmotnosti přesunovaného materiálu Příplatek k ceně za zvětšený přesun přes vymezenou největší dopravní vzdálenost do 500 m</t>
  </si>
  <si>
    <t>-1373571148</t>
  </si>
  <si>
    <t>725</t>
  </si>
  <si>
    <t>Zdravotechnika - zařizovací předměty</t>
  </si>
  <si>
    <t>725111132</t>
  </si>
  <si>
    <t>Zařízení záchodů splachovače nádržkové plastové nízkopoložené nebo vysokopoložené</t>
  </si>
  <si>
    <t>656111457</t>
  </si>
  <si>
    <t>725112022</t>
  </si>
  <si>
    <t>Zařízení záchodů klozety keramické závěsné na nosné stěny s hlubokým splachováním odpad vodorovný</t>
  </si>
  <si>
    <t>-798866724</t>
  </si>
  <si>
    <t>725129101</t>
  </si>
  <si>
    <t>Pisoárové záchodky montáž ostatních typů keramických</t>
  </si>
  <si>
    <t>-688954016</t>
  </si>
  <si>
    <t>64250907</t>
  </si>
  <si>
    <t>urinál keramický s odsáváním přívod vodorovný vnitřní bílý</t>
  </si>
  <si>
    <t>1944506729</t>
  </si>
  <si>
    <t>725219102</t>
  </si>
  <si>
    <t>Umyvadla montáž umyvadel ostatních typů na šrouby do zdiva</t>
  </si>
  <si>
    <t>-514955572</t>
  </si>
  <si>
    <t>64211005</t>
  </si>
  <si>
    <t>umyvadlo keramické závěsné bílé 550x420mm</t>
  </si>
  <si>
    <t>-822676198</t>
  </si>
  <si>
    <t>725241112</t>
  </si>
  <si>
    <t>Sprchové vaničky akrylátové čtvercové 900x900 mm</t>
  </si>
  <si>
    <t>662781253</t>
  </si>
  <si>
    <t>725244103</t>
  </si>
  <si>
    <t>Sprchové dveře a zástěny dveře sprchové do niky rámové se skleněnou výplní tl. 5 mm otvíravé jednokřídlové, na vaničku šířky 900 mm</t>
  </si>
  <si>
    <t>1174829830</t>
  </si>
  <si>
    <t>725-R001</t>
  </si>
  <si>
    <t>Ostatní práce spojené s realizací zařizovacích předmětů na stavbě</t>
  </si>
  <si>
    <t>-373018822</t>
  </si>
  <si>
    <t>Poznámka k položce:_x000D_
drobný montážní materál_x000D_
zjištění polohy stávajícího vedení pro opravy _x000D_
práce a materiál neobsaženy v díle zařizovací předměty_x000D_
dodatečné doplnění zařízení pro myvarnu 0P32 dle požadavků hygieny</t>
  </si>
  <si>
    <t>998725101</t>
  </si>
  <si>
    <t>Přesun hmot pro zařizovací předměty stanovený z hmotnosti přesunovaného materiálu vodorovná dopravní vzdálenost do 50 m v objektech výšky do 6 m</t>
  </si>
  <si>
    <t>-1162657603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</si>
  <si>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</si>
  <si>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</si>
  <si>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-1273599061</t>
  </si>
  <si>
    <t>998725193</t>
  </si>
  <si>
    <t>Přesun hmot pro zařizovací předměty stanovený z hmotnosti přesunovaného materiálu Příplatek k cenám za zvětšený přesun přes vymezenou největší dopravní vzdálenost do 500 m</t>
  </si>
  <si>
    <t>-390390909</t>
  </si>
  <si>
    <t>751</t>
  </si>
  <si>
    <t>Vzduchotechnika</t>
  </si>
  <si>
    <t>751111000R</t>
  </si>
  <si>
    <t>Montáž ventilátorů</t>
  </si>
  <si>
    <t>-1060811795</t>
  </si>
  <si>
    <t>751311000R</t>
  </si>
  <si>
    <t>Montáž příslušenství</t>
  </si>
  <si>
    <t>-576052345</t>
  </si>
  <si>
    <t>Poznámka k položce:_x000D_
montáž s dodáním jednotlivých prvků</t>
  </si>
  <si>
    <t>751510000R</t>
  </si>
  <si>
    <t xml:space="preserve">Vzduchotechnické potrubí </t>
  </si>
  <si>
    <t>-1277148078</t>
  </si>
  <si>
    <t>Poznámka k položce:_x000D_
montá včetně dodání jednotlivých prvků_x000D_
prvky potrřebné k odvodu do komínového tělesa</t>
  </si>
  <si>
    <t>č. 03 - Elektroinstalace</t>
  </si>
  <si>
    <t>Úroveň 3:</t>
  </si>
  <si>
    <t>S - část elektro</t>
  </si>
  <si>
    <t>01 - Dodávka materiálu</t>
  </si>
  <si>
    <t xml:space="preserve">    02 - Montáž materiálu</t>
  </si>
  <si>
    <t xml:space="preserve">    03 - Kabelové rozvody včetně montáže</t>
  </si>
  <si>
    <t xml:space="preserve">    04 - Demontáže</t>
  </si>
  <si>
    <t>HSV - HSV</t>
  </si>
  <si>
    <t>OST - Ostatní</t>
  </si>
  <si>
    <t>01</t>
  </si>
  <si>
    <t>Dodávka materiálu</t>
  </si>
  <si>
    <t>7494000920-R</t>
  </si>
  <si>
    <t>Rozvodnicové a rozváděčové skříně Distri Rozváděčové skříně Nástěnné (IP65)-oceloplechové krytí IP65, V x Š x H 1000 x 800 x 400</t>
  </si>
  <si>
    <t>-456971107</t>
  </si>
  <si>
    <t>Poznámka k položce:_x000D_
Rozvaděč RP1</t>
  </si>
  <si>
    <t>7494000920-R.1</t>
  </si>
  <si>
    <t>-1484260545</t>
  </si>
  <si>
    <t>Poznámka k položce:_x000D_
Rozvaděč RTM- záloované odběry</t>
  </si>
  <si>
    <t>7493600920</t>
  </si>
  <si>
    <t>Kabelové a zásuvkové skříně, elektroměrové rozvaděče Zásuvková skříň Kombinace pro upevnění na zeď/stojinu - 2x 230/16A + 1x400V/32A</t>
  </si>
  <si>
    <t>-711516878</t>
  </si>
  <si>
    <t>Poznámka k položce:_x000D_
ZP1 - nabíjení vozide_x000D_
venkovní - uzamykacíl</t>
  </si>
  <si>
    <t>7493600400</t>
  </si>
  <si>
    <t>Kabelové a zásuvkové skříně, elektroměrové rozvaděče Rozpojovací jisticí skříně - lištové (SR) se 8 pojistkovými lištami velikosti 00 do výklenku ve stěně (zděném pilíři)</t>
  </si>
  <si>
    <t>-41252141</t>
  </si>
  <si>
    <t>Poznámka k položce:_x000D_
KS33</t>
  </si>
  <si>
    <t>7493600380</t>
  </si>
  <si>
    <t>Kabelové a zásuvkové skříně, elektroměrové rozvaděče Rozpojovací jisticí skříně - lištové (SR) se 6 pojistkovými lištami velikosti 00 do výklenku ve stěně (zděném pilíři)</t>
  </si>
  <si>
    <t>-1896706428</t>
  </si>
  <si>
    <t>Poznámka k položce:_x000D_
KS34</t>
  </si>
  <si>
    <t>7494000018</t>
  </si>
  <si>
    <t>Rozvodnicové a rozváděčové skříně Distri Rozvodnicové skříně DistriTon Plastové Nástěnné (IP40) pro nástěnnou montáž, průhledné dveře, počet řad 3, počet modulů v řadě 14, krytí IP40, PE+N, barva bílá, materiál: plast</t>
  </si>
  <si>
    <t>-1253520044</t>
  </si>
  <si>
    <t>Poznámka k položce:_x000D_
Rozvaděč R1</t>
  </si>
  <si>
    <t>7491204140</t>
  </si>
  <si>
    <t>Elektroinstalační materiál Zásuvky instalační Dvojzásuvka TANGO 5512A-2359 D</t>
  </si>
  <si>
    <t>-181973630</t>
  </si>
  <si>
    <t>Poznámka k položce:_x000D_
Bílá dvojzásuvka</t>
  </si>
  <si>
    <t>7491204130</t>
  </si>
  <si>
    <t>Elektroinstalační materiál Zásuvky instalační Dvojzásuvka TANGO 5512A-2359 B</t>
  </si>
  <si>
    <t>1182628041</t>
  </si>
  <si>
    <t>Poznámka k položce:_x000D_
Hnědá dvojzásuvka</t>
  </si>
  <si>
    <t>7491204120</t>
  </si>
  <si>
    <t>Elektroinstalační materiál Zásuvky instalační Dvojzásuvka TANGO 5512A-2349 S2</t>
  </si>
  <si>
    <t>-465790158</t>
  </si>
  <si>
    <t>Poznámka k položce:_x000D_
Dvojzásuvka s přepěťovu ochrannou a zvukovou signalizací</t>
  </si>
  <si>
    <t>7491205700</t>
  </si>
  <si>
    <t>Elektroinstalační materiál Zásuvky instalační Zásuvka3 fázová 400V/32A montáž do rozváděče, 5 pólová</t>
  </si>
  <si>
    <t>-315762381</t>
  </si>
  <si>
    <t>Poznámka k položce:_x000D_
Zásuvka pro náhradní zdroj</t>
  </si>
  <si>
    <t>7491600110</t>
  </si>
  <si>
    <t>Uzemnění Vnitřní Svorka OBO 1801 ekvipotenciální</t>
  </si>
  <si>
    <t>1288139758</t>
  </si>
  <si>
    <t>7491201480</t>
  </si>
  <si>
    <t>Elektroinstalační materiál Elektroinstalační krabice a rozvodky Bez zapojení Krabice KU 68 LD/2 samoúchytná</t>
  </si>
  <si>
    <t>-79352055</t>
  </si>
  <si>
    <t>Poznámka k položce:_x000D_
Včetně přístorjové krabice a přístrojové podložky (PK)</t>
  </si>
  <si>
    <t>7491202310</t>
  </si>
  <si>
    <t>Elektroinstalační materiál Spínací přístroje instalační Tělo TANGO 3558-A01340 spínače č.1</t>
  </si>
  <si>
    <t>-340666492</t>
  </si>
  <si>
    <t>Poznámka k položce:_x000D_
Komplet včetně rámečku</t>
  </si>
  <si>
    <t>7491202330</t>
  </si>
  <si>
    <t>Elektroinstalační materiál Spínací přístroje instalační Tělo TANGO 3558-A05340 spínače č.5</t>
  </si>
  <si>
    <t>2030162146</t>
  </si>
  <si>
    <t>7491202340</t>
  </si>
  <si>
    <t>Elektroinstalační materiál Spínací přístroje instalační Tělo TANGO 3558-A06340 spínače č.6</t>
  </si>
  <si>
    <t>2011340075</t>
  </si>
  <si>
    <t>7491202350</t>
  </si>
  <si>
    <t>Elektroinstalační materiál Spínací přístroje instalační Tělo TANGO 3558-A07340 spínače č.7</t>
  </si>
  <si>
    <t>-1360460872</t>
  </si>
  <si>
    <t>7491204000</t>
  </si>
  <si>
    <t>Elektroinstalační materiál Spínací přístroje instalační Sporák.kombinace 3425A-0344C pod omítku</t>
  </si>
  <si>
    <t>-1248445692</t>
  </si>
  <si>
    <t>7491205920</t>
  </si>
  <si>
    <t>Elektroinstalační materiál Svítidla instalační základní PULI5-218-EP, 2x18W</t>
  </si>
  <si>
    <t>1075560743</t>
  </si>
  <si>
    <t>Poznámka k položce:_x000D_
Svítidla venkovní s pohybovým čidlem LED</t>
  </si>
  <si>
    <t>7496700210</t>
  </si>
  <si>
    <t>DŘT, SKŘ, Elektrodispečink, DDTS DŘT a SKŘ skříně pro automatizaci Čidla Čidlo pohybové infrapasivní 12/24V DC, kont.1/1 max.24V</t>
  </si>
  <si>
    <t>-1192426959</t>
  </si>
  <si>
    <t>Poznámka k položce:_x000D_
Senzor pohybu pro svítidla</t>
  </si>
  <si>
    <t>7491205920.1</t>
  </si>
  <si>
    <t>-861132261</t>
  </si>
  <si>
    <t>Poznámka k položce:_x000D_
Svítidla stropní přisazená LED IP44</t>
  </si>
  <si>
    <t>7491205920.2</t>
  </si>
  <si>
    <t>1454025505</t>
  </si>
  <si>
    <t>7493101980</t>
  </si>
  <si>
    <t>Venkovní osvětlení Svítidla pro montáž na strop nebo stěnu ANTIVANDAL, 2x55W/2G11, třída el. izolace II. emergency, s nouzovým zdrojem</t>
  </si>
  <si>
    <t>1566959522</t>
  </si>
  <si>
    <t>Poznámka k položce:_x000D_
Nouzové svítidlo s baterií - 3 hod</t>
  </si>
  <si>
    <t>02</t>
  </si>
  <si>
    <t>Montáž materiálu</t>
  </si>
  <si>
    <t>7491252010</t>
  </si>
  <si>
    <t>Montáž krabic elektroinstalačních, rozvodek - bez zapojení krabice přístrojové - včetně zhotovení otvoru</t>
  </si>
  <si>
    <t>-166173727</t>
  </si>
  <si>
    <t>7491252020</t>
  </si>
  <si>
    <t>Montáž krabic elektroinstalačních, rozvodek - bez zapojení krabice odbočné s víčkem a svorkovnicí - včetně zhotovení otvoru</t>
  </si>
  <si>
    <t>1230401774</t>
  </si>
  <si>
    <t>7491253010</t>
  </si>
  <si>
    <t>Montáž přístrojů spínacích instalačních kolébkových velkoplošných vypínačů jednopolových řaz.1, 250 V/10 A, IP20 vč.ovl.krytu a rámečku - včetně zapojení a osazení</t>
  </si>
  <si>
    <t>1821569123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</si>
  <si>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</si>
  <si>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</si>
  <si>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-1762418697</t>
  </si>
  <si>
    <t>7491253060</t>
  </si>
  <si>
    <t>Montáž přístrojů spínacích instalačních přípojek sporákových 20A/400V, IP20, se signalizační doutnavkou - včetně zapojení a osazení</t>
  </si>
  <si>
    <t>1207329661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</si>
  <si>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</si>
  <si>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</si>
  <si>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-1624500139</t>
  </si>
  <si>
    <t>7491555010</t>
  </si>
  <si>
    <t>Montáž svítidel základních instalačních žárovkových nástěnných stropních do 200 W, IP20 - včetně zapojení a osazení, včetně montáže žárovky</t>
  </si>
  <si>
    <t>2105413928</t>
  </si>
  <si>
    <t>7491555030</t>
  </si>
  <si>
    <t>Montáž svítidel základních instalačních zářivkových s krytem se 2 zdroji 2x28 W , IP65 - včetně zapojení a osazení, s klasickým nebo elektronickým předřadníkem, včetně montáže zářivky</t>
  </si>
  <si>
    <t>-733678098</t>
  </si>
  <si>
    <t>Poznámka k položce:_x000D_
Svítidla s vyšším krytím včetně venkovních</t>
  </si>
  <si>
    <t>7491555070</t>
  </si>
  <si>
    <t>Montáž svítidel základních instalačních nouzových nástěnných nebo stropních akumulátorových s halog.žárovkou - včetně zapojení a osazení, včetně zdroje</t>
  </si>
  <si>
    <t>-16879993</t>
  </si>
  <si>
    <t>7494152020</t>
  </si>
  <si>
    <t>Montáž prázdných rozvodnic plastových nebo oceloplechových min. IP 55, třída izolace II, rozměru š 500-800 mm, v 500-1 500 mm - do zdi, na zeď nebo konstrukci, včetně montáže nosné konstrukce, kotevní, spojovací prvků, provedení zkoušek, dodání atestů, revizní zprávy včetně kusové zkoušky, neobsahuje elektrovýzbroj</t>
  </si>
  <si>
    <t>-197140113</t>
  </si>
  <si>
    <t>Poznámka k položce:_x000D_
RP1, RTM, ZS1, R1</t>
  </si>
  <si>
    <t>7494153025</t>
  </si>
  <si>
    <t>Montáž prázdných plastových kabelových skříní min. IP 44, výšky do 800 mm, hloubky do 320 mm do výklenku nebo na stěnu nebo na stožár š 660-1 060 mm - včetně elektrovýzbroje</t>
  </si>
  <si>
    <t>-720540200</t>
  </si>
  <si>
    <t>Poznámka k položce:_x000D_
KS33 a KS34</t>
  </si>
  <si>
    <t>7494656060</t>
  </si>
  <si>
    <t>Montáž ostatních měřících přístrojů čidlo s fotoodporem ke spínacím hodinám - do rozvaděče nebo skříně</t>
  </si>
  <si>
    <t>-1974571209</t>
  </si>
  <si>
    <t>03</t>
  </si>
  <si>
    <t>Kabelové rozvody včetně montáže</t>
  </si>
  <si>
    <t>7492501760</t>
  </si>
  <si>
    <t>Kabely, vodiče, šňůry Cu - nn Kabel silový 2 a 3-žílový Cu, plastová izolace CYKY 3J1,5  (3Cx 1,5)</t>
  </si>
  <si>
    <t>-1916268362</t>
  </si>
  <si>
    <t>7492501960</t>
  </si>
  <si>
    <t>Kabely, vodiče, šňůry Cu - nn Kabel silový 4 a 5-žílový Cu, plastová izolace CYKY 4O1,5 (4Dx1,5)</t>
  </si>
  <si>
    <t>1819041465</t>
  </si>
  <si>
    <t>7492502110</t>
  </si>
  <si>
    <t>Kabely, vodiče, šňůry Cu - nn Kabel silový více-žílový Cu, plastová izolace CYKY 7J1,5 (7Cx1,5)</t>
  </si>
  <si>
    <t>-870462083</t>
  </si>
  <si>
    <t>7492501770</t>
  </si>
  <si>
    <t>Kabely, vodiče, šňůry Cu - nn Kabel silový 2 a 3-žílový Cu, plastová izolace CYKY 3J2,5  (3Cx 2,5)</t>
  </si>
  <si>
    <t>-1033934529</t>
  </si>
  <si>
    <t>7492502060</t>
  </si>
  <si>
    <t>Kabely, vodiče, šňůry Cu - nn Kabel silový 4 a 5-žílový Cu, plastová izolace CYKY 5J2,5 (5Cx2,5)</t>
  </si>
  <si>
    <t>-4314937</t>
  </si>
  <si>
    <t>7492502020</t>
  </si>
  <si>
    <t>Kabely, vodiče, šňůry Cu - nn Kabel silový 4 a 5-žílový Cu, plastová izolace CYKY 5J4 (5Cx4)</t>
  </si>
  <si>
    <t>494284142</t>
  </si>
  <si>
    <t>Poznámka k položce:_x000D_
Kabel pro zásuvku elektrocentrály</t>
  </si>
  <si>
    <t>7492501980</t>
  </si>
  <si>
    <t>Kabely, vodiče, šňůry Cu - nn Kabel silový 4 a 5-žílový Cu, plastová izolace CYKY 5J10 (5Cx10)</t>
  </si>
  <si>
    <t>1643476323</t>
  </si>
  <si>
    <t>Poznámka k položce:_x000D_
Propojení KS33-R21, KS34-R1, RP1-ZS1</t>
  </si>
  <si>
    <t>7492502010</t>
  </si>
  <si>
    <t>Kabely, vodiče, šňůry Cu - nn Kabel silový 4 a 5-žílový Cu, plastová izolace CYKY 5J35 (5Cx35)</t>
  </si>
  <si>
    <t>-327683783</t>
  </si>
  <si>
    <t>7492501030</t>
  </si>
  <si>
    <t>Kabely, vodiče, šňůry Cu - nn Vodič jednožílový Cu, plastová izolace H07V-K 25 žz (CYA)</t>
  </si>
  <si>
    <t>174595643</t>
  </si>
  <si>
    <t>7491200840</t>
  </si>
  <si>
    <t>Elektroinstalační materiál Elektroinstalační lišty a kabelové žlaby Kanál PK 170x70 D parapetní dutý 2m</t>
  </si>
  <si>
    <t>1691925140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</si>
  <si>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</si>
  <si>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</si>
  <si>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512</t>
  </si>
  <si>
    <t>770349050</t>
  </si>
  <si>
    <t>7492552010</t>
  </si>
  <si>
    <t>Montáž kabelů jednožílových Cu do 35 mm2 - uložení do země, chráničky, na rošty, pod omítku apod.</t>
  </si>
  <si>
    <t>1394836160</t>
  </si>
  <si>
    <t>7492553010</t>
  </si>
  <si>
    <t>Montáž kabelů 2- a 3-žílových Cu do 16 mm2 - uložení do země, chráničky, na rošty, pod omítku apod.</t>
  </si>
  <si>
    <t>-927137808</t>
  </si>
  <si>
    <t>7492554010</t>
  </si>
  <si>
    <t>Montáž kabelů 4- a 5-žílových Cu do 16 mm2 - uložení do země, chráničky, na rošty, pod omítku apod.</t>
  </si>
  <si>
    <t>-958621614</t>
  </si>
  <si>
    <t>7492554014</t>
  </si>
  <si>
    <t>Montáž kabelů 4- a 5-žílových Cu do 50 mm2 - uložení do země, chráničky, na rošty, pod omítku apod.</t>
  </si>
  <si>
    <t>-1624186907</t>
  </si>
  <si>
    <t>7492555010</t>
  </si>
  <si>
    <t>Montáž kabelů vícežílových Cu 7 x 1,5 mm2 - uložení do země, chráničky, na rošty, pod omítku apod.</t>
  </si>
  <si>
    <t>-1406653203</t>
  </si>
  <si>
    <t>04</t>
  </si>
  <si>
    <t>Demontáže</t>
  </si>
  <si>
    <t>7491271010</t>
  </si>
  <si>
    <t>Demontáže elektroinstalace stávající elektroinstalace - kabely, svítidla, vypínače, zásuvky, krabice apod.</t>
  </si>
  <si>
    <t>35521818</t>
  </si>
  <si>
    <t>7492471010</t>
  </si>
  <si>
    <t>Demontáže kabelových vedení nn - demontáž ze zemní kynety, roštu, rozvaděče, trubky, chráničky apod.</t>
  </si>
  <si>
    <t>-805951451</t>
  </si>
  <si>
    <t>7493174010</t>
  </si>
  <si>
    <t>Demontáž svítidel nástěnných, stropních nebo závěsných</t>
  </si>
  <si>
    <t>785290428</t>
  </si>
  <si>
    <t>7494271010</t>
  </si>
  <si>
    <t>Demontáž rozvaděčů rozvodnice nn - včetně demontáže přívodních, vývodových kabelů, rámu apod., včetně nakládky rozvaděče na určený prostředek</t>
  </si>
  <si>
    <t>-1844677170</t>
  </si>
  <si>
    <t>Poznámka k položce:_x000D_
Demontáže rozvaděčů R1, Rsoc,R7,R30</t>
  </si>
  <si>
    <t>7494271015</t>
  </si>
  <si>
    <t>Demontáž rozvaděčů 1 kusu pole nn - včetně demontáže přívodních, vývodových kabelů, rámu apod., včetně nakládky rozvaděče na určený prostředek</t>
  </si>
  <si>
    <t>-1107246871</t>
  </si>
  <si>
    <t>Poznámka k položce:_x000D_
Demontáže kabelových skříní KS3 a KS4</t>
  </si>
  <si>
    <t>1320010001-R</t>
  </si>
  <si>
    <t>Výkop a odkop zeminy ke stávajícím kabelům ručně, zabezpečení výkopu</t>
  </si>
  <si>
    <t>433670289</t>
  </si>
  <si>
    <t>1320010021-R</t>
  </si>
  <si>
    <t>Opětovné zřízení kabelového lože z prosáté zeminy ve stávající kabelové trase</t>
  </si>
  <si>
    <t>-1430363095</t>
  </si>
  <si>
    <t>1320010031-R</t>
  </si>
  <si>
    <t>Pokládka výstražné folie ve stávající kabelové trase</t>
  </si>
  <si>
    <t>1244525469</t>
  </si>
  <si>
    <t>1320010041-R</t>
  </si>
  <si>
    <t>Zához osazené kabelové trasy ručně včetně hutnění</t>
  </si>
  <si>
    <t>1522165842</t>
  </si>
  <si>
    <t>1320010051-R</t>
  </si>
  <si>
    <t>Povrchová úprava po záhozu ve stávající kabelové trase</t>
  </si>
  <si>
    <t>1942244107</t>
  </si>
  <si>
    <t>9740010002-R</t>
  </si>
  <si>
    <t>Drážky pro kabel nebo trubku do zdiva, velikosti do 50/50-150 mm</t>
  </si>
  <si>
    <t>-1685882385</t>
  </si>
  <si>
    <t>9740010003-R</t>
  </si>
  <si>
    <t>Drážky pro kabel nebo trubku do zdiva, velikosti do 100/100-150 mm</t>
  </si>
  <si>
    <t>-2066624131</t>
  </si>
  <si>
    <t>9740020001-R</t>
  </si>
  <si>
    <t>Úpravy povrchu po drážkování</t>
  </si>
  <si>
    <t>1868032330</t>
  </si>
  <si>
    <t>OST</t>
  </si>
  <si>
    <t>Ostatní</t>
  </si>
  <si>
    <t>749 R001</t>
  </si>
  <si>
    <t>Montáž tras kabelových</t>
  </si>
  <si>
    <t>1610249996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</si>
  <si>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</si>
  <si>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</si>
  <si>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1475605297</t>
  </si>
  <si>
    <t>7498150525</t>
  </si>
  <si>
    <t>Vyhotovení výchozí revizní zprávy příplatek za každých dalších i započatých 500 000 Kč přes 1 000 000 Kč</t>
  </si>
  <si>
    <t>-1983298963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</si>
  <si>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</si>
  <si>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</si>
  <si>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-2043206429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</si>
  <si>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</si>
  <si>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</si>
  <si>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-227496063</t>
  </si>
  <si>
    <t>7498351010</t>
  </si>
  <si>
    <t>Vydání průkazu způsobilosti pro funkční celek, provizorní stav - vyhotovení dokladu o silnoproudých zařízeních a vydání průkazu způsobilosti</t>
  </si>
  <si>
    <t>2142345228</t>
  </si>
  <si>
    <t>7498451010</t>
  </si>
  <si>
    <t>Měření zemničů zemních odporů - zemniče prvního nebo samostatného - včetně vyhotovení protokolu</t>
  </si>
  <si>
    <t>-526319356</t>
  </si>
  <si>
    <t>7498454010</t>
  </si>
  <si>
    <t>Zkoušky vodičů a kabelů nn silových do 1 kV průřezu žíly do 300 mm2 - měření kabelu, vodiče včetně vyhotovení protokolu</t>
  </si>
  <si>
    <t>1695148672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</si>
  <si>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</si>
  <si>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</si>
  <si>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995759232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</si>
  <si>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</si>
  <si>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</si>
  <si>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</si>
  <si>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192109301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</si>
  <si>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</si>
  <si>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</si>
  <si>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-650572800</t>
  </si>
  <si>
    <t>7499151030</t>
  </si>
  <si>
    <t>Dokončovací práce zkušební provoz - včetně prokázání technických a kvalitativních parametrů zařízení</t>
  </si>
  <si>
    <t>2123178136</t>
  </si>
  <si>
    <t>7499151040</t>
  </si>
  <si>
    <t>Dokončovací práce zaškolení obsluhy - seznámení obsluhy s funkcemi zařízení včetně odevzdání dokumentace skutečného provedení</t>
  </si>
  <si>
    <t>1879901516</t>
  </si>
  <si>
    <t>7499151050</t>
  </si>
  <si>
    <t>Dokončovací práce manipulace na zařízeních prováděné provozovatelem - manipulace nutné pro další práce zhotovitele na technologickém souboru</t>
  </si>
  <si>
    <t>242121983</t>
  </si>
  <si>
    <t>7499251010</t>
  </si>
  <si>
    <t>Montáž bezpečnostní tabulky výstražné nebo označovací</t>
  </si>
  <si>
    <t>894688015</t>
  </si>
  <si>
    <t>U - část elektro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</si>
  <si>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</si>
  <si>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</si>
  <si>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-1272918169</t>
  </si>
  <si>
    <t>451317777</t>
  </si>
  <si>
    <t>Podklad nebo lože pod dlažbu (přídlažbu) v ploše vodorovné nebo ve sklonu do 1:5, tloušťky od 50 do 100 mm z betonu prostého</t>
  </si>
  <si>
    <t>-429496570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</si>
  <si>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</si>
  <si>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</si>
  <si>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-1079651878</t>
  </si>
  <si>
    <t>977131119</t>
  </si>
  <si>
    <t>Vrty příklepovými vrtáky do cihelného zdiva nebo prostého betonu průměru přes 28 do 32 mm</t>
  </si>
  <si>
    <t>118554606</t>
  </si>
  <si>
    <t>Poznámka k položce:_x000D_
Prostupy mezi mísnostmi</t>
  </si>
  <si>
    <t>č. 04 - Ústřední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</si>
  <si>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</si>
  <si>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</si>
  <si>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</si>
  <si>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</si>
  <si>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</si>
  <si>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</si>
  <si>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</si>
  <si>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-1077538294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</si>
  <si>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</si>
  <si>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</si>
  <si>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-643149965</t>
  </si>
  <si>
    <t>119002121</t>
  </si>
  <si>
    <t>Pomocné konstrukce při zabezpečení výkopu vodorovné pochozí přechodová lávka délky do 2 m včetně zábradlí zřízení</t>
  </si>
  <si>
    <t>1836618408</t>
  </si>
  <si>
    <t>119002122</t>
  </si>
  <si>
    <t>Pomocné konstrukce při zabezpečení výkopu vodorovné pochozí přechodová lávka délky do 2 m včetně zábradlí odstranění</t>
  </si>
  <si>
    <t>596805553</t>
  </si>
  <si>
    <t>130901103</t>
  </si>
  <si>
    <t>Bourání konstrukcí v hloubených vykopávkách s přemístěním suti na hromady na vzdálenost do 20 m nebo s naložením na dopravní prostředek ručně ze zdiva cihelného nebo smíšeného na maltu cementovou</t>
  </si>
  <si>
    <t>-1228930534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</si>
  <si>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</si>
  <si>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</si>
  <si>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-154002759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</si>
  <si>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</si>
  <si>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</si>
  <si>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2051346661</t>
  </si>
  <si>
    <t>174102191</t>
  </si>
  <si>
    <t>Ostatní a jiné práce souvisijící s realizací zemních prací</t>
  </si>
  <si>
    <t>1680075108</t>
  </si>
  <si>
    <t xml:space="preserve">Poznámka k položce:_x000D_
očištění dlaždic před opětovnou pokládkou_x000D_
nahrazení poškozených či rozbitých dlaždic pri manipulaci_x000D_
doplnění štěrkového lože_x000D_
zásyp spar pískem </t>
  </si>
  <si>
    <t>611135000</t>
  </si>
  <si>
    <t>Vyrovnání nerovností podkladu vnitřních omítaných ploch maltou, tloušťky do 10 mm vápennou stropů</t>
  </si>
  <si>
    <t>-1914536581</t>
  </si>
  <si>
    <t>611135001</t>
  </si>
  <si>
    <t>Vyrovnání nerovností podkladu vnitřních omítaných ploch maltou, tloušťky do 10 mm vápenocementovou stropů</t>
  </si>
  <si>
    <t>-340577467</t>
  </si>
  <si>
    <t>612135000</t>
  </si>
  <si>
    <t>Vyrovnání nerovností podkladu vnitřních omítaných ploch maltou, tloušťky do 10 mm vápennou stěn</t>
  </si>
  <si>
    <t>-1648822497</t>
  </si>
  <si>
    <t>612135001</t>
  </si>
  <si>
    <t>Vyrovnání nerovností podkladu vnitřních omítaných ploch maltou, tloušťky do 10 mm vápenocementovou stěn</t>
  </si>
  <si>
    <t>66799634</t>
  </si>
  <si>
    <t>619325131</t>
  </si>
  <si>
    <t>Vytažení fabionů, hran a koutů při opravách vápenocementových omítek (s dodáním hmot) jakékoliv délky</t>
  </si>
  <si>
    <t>-1258900506</t>
  </si>
  <si>
    <t>2125388221</t>
  </si>
  <si>
    <t>619995029</t>
  </si>
  <si>
    <t>Ostatní a jiné práce souvisijící s realizací úprav povrchů, podlah a osazení výplní</t>
  </si>
  <si>
    <t>-726461087</t>
  </si>
  <si>
    <t>Poznámka k položce:_x000D_
příplatek za pracnost provádění v malách plochách_x000D_
doplnění poškozených rohových lišt _x000D_
výměna poškozených kusů podlahy či obkladů</t>
  </si>
  <si>
    <t>941111121</t>
  </si>
  <si>
    <t>Montáž lešení řadového trubkového lehkého pracovního s podlahami s provozním zatížením tř. 3 do 200 kg/m2 šířky tř. W09 přes 0,9 do 1,2 m, výšky do 10 m</t>
  </si>
  <si>
    <t>-40604982</t>
  </si>
  <si>
    <t>941941841</t>
  </si>
  <si>
    <t>Demontáž lešení leh. řad. s podlahami 1,2 m H 10 m</t>
  </si>
  <si>
    <t>1979416150</t>
  </si>
  <si>
    <t>949101112</t>
  </si>
  <si>
    <t>Lešení pomocné pracovní pro objekty pozemních staveb pro zatížení do 150 kg/m2, o výšce lešeňové podlahy přes 1,9 do 3,5 m</t>
  </si>
  <si>
    <t>67731667</t>
  </si>
  <si>
    <t>952902021</t>
  </si>
  <si>
    <t>Čištění budov při provádění oprav a udržovacích prací podlah hladkých zametením</t>
  </si>
  <si>
    <t>-1220735836</t>
  </si>
  <si>
    <t>952902031</t>
  </si>
  <si>
    <t>Čištění budov při provádění oprav a udržovacích prací podlah hladkých omytím</t>
  </si>
  <si>
    <t>663791097</t>
  </si>
  <si>
    <t>952902321</t>
  </si>
  <si>
    <t>Čištění budov při provádění oprav a udržovacích prací stěn stíráním, výšky přes 2m</t>
  </si>
  <si>
    <t>-1135429878</t>
  </si>
  <si>
    <t>971011411</t>
  </si>
  <si>
    <t>Vybourání výplní otvorů z lehkých betonů z prefabrikovaných stěnových dílců tl. do 150 mm, plochy do 0,50 m2</t>
  </si>
  <si>
    <t>-1164432110</t>
  </si>
  <si>
    <t>971042141</t>
  </si>
  <si>
    <t>Vybourání otvorů v betonových příčkách a zdech základových nebo nadzákladových průměru profilu do 60 mm, tl. do 300 mm</t>
  </si>
  <si>
    <t>-578642227</t>
  </si>
  <si>
    <t>971941001</t>
  </si>
  <si>
    <t>Ostatní a jiné práce souvisijící s realizací konstrukcí a bourání</t>
  </si>
  <si>
    <t>466270578</t>
  </si>
  <si>
    <t>Poznámka k položce:_x000D_
zednické zaravení ploch kolem potrubí ve stěnách a stropech_x000D_
dodání hmot pro zapravení_x000D_
příplatek za práce v malém rozsahu a zvýšenou pracnost jednotlivých ploch k zapravení</t>
  </si>
  <si>
    <t>997013213</t>
  </si>
  <si>
    <t>Vnitrostaveništní doprava suti a vybouraných hmot vodorovně do 50 m svisle ručně pro budovy a haly výšky přes 9 do 12 m</t>
  </si>
  <si>
    <t>1581549012</t>
  </si>
  <si>
    <t>859831733</t>
  </si>
  <si>
    <t>1061400789</t>
  </si>
  <si>
    <t>-1135876373</t>
  </si>
  <si>
    <t>8,879*50 'Přepočtené koeficientem množství</t>
  </si>
  <si>
    <t>784301121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</si>
  <si>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</si>
  <si>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</si>
  <si>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-1911033188</t>
  </si>
  <si>
    <t>95250100</t>
  </si>
  <si>
    <t>nájem za den řadového trubkového lehkého lešení s podlahami do 200kg/m2 š 0,6-0,9m do v 10m</t>
  </si>
  <si>
    <t>2102986794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</si>
  <si>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</si>
  <si>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</si>
  <si>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-945803948</t>
  </si>
  <si>
    <t>731</t>
  </si>
  <si>
    <t>Ústřední vytápění - kotelny</t>
  </si>
  <si>
    <t>731391812</t>
  </si>
  <si>
    <t>Vypuštění vody z kotlů do kanalizace samospádem o výhřevné ploše kotlů přes 5 do 10 m2</t>
  </si>
  <si>
    <t>1869970708</t>
  </si>
  <si>
    <t>731391993</t>
  </si>
  <si>
    <t>napojení na stávající kotle</t>
  </si>
  <si>
    <t>-1437036670</t>
  </si>
  <si>
    <t>733</t>
  </si>
  <si>
    <t>Ústřední vytápění - rozvodné potrubí</t>
  </si>
  <si>
    <t>733110803</t>
  </si>
  <si>
    <t>Demontáž potrubí z trubek ocelových závitových DN do 15</t>
  </si>
  <si>
    <t>1681394461</t>
  </si>
  <si>
    <t>733110806</t>
  </si>
  <si>
    <t>Demontáž potrubí z trubek ocelových závitových DN přes 15 do 32</t>
  </si>
  <si>
    <t>-1017226549</t>
  </si>
  <si>
    <t>733110808</t>
  </si>
  <si>
    <t>Demontáž potrubí z trubek ocelových závitových DN přes 32 do 50</t>
  </si>
  <si>
    <t>-76299285</t>
  </si>
  <si>
    <t>733113120</t>
  </si>
  <si>
    <t>Potrubí měděné tvrdé spojované lisováním DN 60 ÚT</t>
  </si>
  <si>
    <t>-1769841012</t>
  </si>
  <si>
    <t>733113121</t>
  </si>
  <si>
    <t>Montáž potrubí z trub ocelových předizolovaných DN 40, vnější průměr D 125 mm</t>
  </si>
  <si>
    <t>-342000351</t>
  </si>
  <si>
    <t>733223301</t>
  </si>
  <si>
    <t>Potrubí z trubek měděných tvrdých spojovaných lisováním DN 12</t>
  </si>
  <si>
    <t>-642424760</t>
  </si>
  <si>
    <t>733223302</t>
  </si>
  <si>
    <t>Potrubí z trubek měděných tvrdých spojovaných lisováním DN 15</t>
  </si>
  <si>
    <t>-190918825</t>
  </si>
  <si>
    <t>733223303</t>
  </si>
  <si>
    <t>Potrubí z trubek měděných tvrdých spojovaných lisováním DN 20</t>
  </si>
  <si>
    <t>-42436034</t>
  </si>
  <si>
    <t>733223304</t>
  </si>
  <si>
    <t>Potrubí z trubek měděných tvrdých spojovaných lisováním DN 25</t>
  </si>
  <si>
    <t>-167868157</t>
  </si>
  <si>
    <t>733223305</t>
  </si>
  <si>
    <t>Potrubí z trubek měděných tvrdých spojovaných lisováním DN 32</t>
  </si>
  <si>
    <t>-434929470</t>
  </si>
  <si>
    <t>733223306</t>
  </si>
  <si>
    <t>Potrubí z trubek měděných tvrdých spojovaných lisováním DN 40</t>
  </si>
  <si>
    <t>1991414824</t>
  </si>
  <si>
    <t>733223307</t>
  </si>
  <si>
    <t>Potrubí z trubek měděných tvrdých spojovaných lisováním DN 50</t>
  </si>
  <si>
    <t>2039915472</t>
  </si>
  <si>
    <t>733224222</t>
  </si>
  <si>
    <t>Potrubí z trubek měděných Příplatek k cenám za zhotovení přípojky z trubek měděných Ø 15/1</t>
  </si>
  <si>
    <t>494987496</t>
  </si>
  <si>
    <t>733291101</t>
  </si>
  <si>
    <t>Zkoušky těsnosti potrubí z trubek měděných Ø do 35/1,5</t>
  </si>
  <si>
    <t>-1292390652</t>
  </si>
  <si>
    <t>733291102</t>
  </si>
  <si>
    <t>Zkoušky těsnosti potrubí z trubek měděných Ø přes 35/1,5 do 64/2,0</t>
  </si>
  <si>
    <t>-673826544</t>
  </si>
  <si>
    <t>733293904</t>
  </si>
  <si>
    <t>Opravy rozvodů potrubí z trubek měděných vsazení odbočky na stávající potrubí o rozměrech Ø 22/1,5</t>
  </si>
  <si>
    <t>1929452912</t>
  </si>
  <si>
    <t>733293905</t>
  </si>
  <si>
    <t>Opravy rozvodů potrubí z trubek měděných vsazení odbočky na stávající potrubí o rozměrech Ø 28/1,5</t>
  </si>
  <si>
    <t>1231294156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</si>
  <si>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</si>
  <si>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</si>
  <si>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-1495041952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</si>
  <si>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</si>
  <si>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</si>
  <si>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199452248</t>
  </si>
  <si>
    <t>733811243</t>
  </si>
  <si>
    <t>Ochrana potrubí termoizolačními trubicemi z pěnového polyetylenu PE přilepenými v příčných a podélných spojích, tloušťky izolace přes 13 do 20 mm, vnitřního průměru izolace DN přes 45 do 63 mm</t>
  </si>
  <si>
    <t>-327909700</t>
  </si>
  <si>
    <t>55271109</t>
  </si>
  <si>
    <t>potrubí předizolované kompaktní systém dl 6m DN 40/110 tl izolace 28mm</t>
  </si>
  <si>
    <t>740570568</t>
  </si>
  <si>
    <t>55271516</t>
  </si>
  <si>
    <t>Předizolované koleno 48/110</t>
  </si>
  <si>
    <t>1050220459</t>
  </si>
  <si>
    <t>55271518</t>
  </si>
  <si>
    <t>Smršťovací koncovka DHEC 110</t>
  </si>
  <si>
    <t>626743404</t>
  </si>
  <si>
    <t>55271519</t>
  </si>
  <si>
    <t>Polštáře dilatační</t>
  </si>
  <si>
    <t>-1603155004</t>
  </si>
  <si>
    <t>733811921</t>
  </si>
  <si>
    <t>Ostatní a jiné práce souvisijící s realizací rozvodného potrubí ústředního vytápění</t>
  </si>
  <si>
    <t>-165586497</t>
  </si>
  <si>
    <t>Poznámka k položce:_x000D_
ohýbání porubí na stavbě_x000D_
drobný montážní materiál_x000D_
výměna poškozených prvků potrubí_x000D_
příplatek za provádění prací na potrubí v části objektu za provozu_x000D_
ostatní materiál a práce neobsaženy v díle rozvodné potrubí</t>
  </si>
  <si>
    <t>867181003</t>
  </si>
  <si>
    <t>Spojky předizolovaného potrubí DN 40, vnějšího průměru D 125 mm</t>
  </si>
  <si>
    <t>-568362503</t>
  </si>
  <si>
    <t>998733101</t>
  </si>
  <si>
    <t>Přesun hmot pro rozvody potrubí stanovený z hmotnosti přesunovaného materiálu vodorovná dopravní vzdálenost do 50 m v objektech výšky do 6 m</t>
  </si>
  <si>
    <t>-1163821658</t>
  </si>
  <si>
    <t>998733181</t>
  </si>
  <si>
    <t>Přesun hmot pro rozvody potrubí stanovený z hmotnosti přesunovaného materiálu Příplatek k cenám za přesun prováděný bez použití mechanizace pro jakoukoliv výšku objektu</t>
  </si>
  <si>
    <t>-1151130585</t>
  </si>
  <si>
    <t>998733193</t>
  </si>
  <si>
    <t>Přesun hmot pro rozvody potrubí stanovený z hmotnosti přesunovaného materiálu Příplatek k cenám za zvětšený přesun přes vymezenou největší dopravní vzdálenost do 500 m</t>
  </si>
  <si>
    <t>423649756</t>
  </si>
  <si>
    <t>734</t>
  </si>
  <si>
    <t>Ústřední vytápění - armatury</t>
  </si>
  <si>
    <t>734200821</t>
  </si>
  <si>
    <t>Demontáž armatur závitových se dvěma závity do G 1/2</t>
  </si>
  <si>
    <t>207614615</t>
  </si>
  <si>
    <t>734209103</t>
  </si>
  <si>
    <t>Montáž závitových armatur s 1 závitem G 1/2 (DN 15)</t>
  </si>
  <si>
    <t>622445224</t>
  </si>
  <si>
    <t>55121199</t>
  </si>
  <si>
    <t>závitový zpětný ventil 1"</t>
  </si>
  <si>
    <t>-1933496733</t>
  </si>
  <si>
    <t>734209113</t>
  </si>
  <si>
    <t>Montáž závitových armatur se 2 závity G 1/2 (DN 15)</t>
  </si>
  <si>
    <t>-141221780</t>
  </si>
  <si>
    <t>55121201</t>
  </si>
  <si>
    <t>závitový zpětný ventil 1"1/2</t>
  </si>
  <si>
    <t>1567357625</t>
  </si>
  <si>
    <t>734209115</t>
  </si>
  <si>
    <t>Montáž závitových armatur se 2 závity G 1 (DN 25)</t>
  </si>
  <si>
    <t>-515021381</t>
  </si>
  <si>
    <t>734209116</t>
  </si>
  <si>
    <t>Montáž závitových armatur se 2 závity G 5/4 (DN 32)</t>
  </si>
  <si>
    <t>884164597</t>
  </si>
  <si>
    <t>48466561</t>
  </si>
  <si>
    <t>armatura uzavírací kulový kohout 5/4"</t>
  </si>
  <si>
    <t>1272175163</t>
  </si>
  <si>
    <t>734209117</t>
  </si>
  <si>
    <t>Montáž závitových armatur se 2 závity G 6/4 (DN 40)</t>
  </si>
  <si>
    <t>-1152079447</t>
  </si>
  <si>
    <t>48466562</t>
  </si>
  <si>
    <t>armatura uzavírací kulový kohout 6/4"</t>
  </si>
  <si>
    <t>-2065879907</t>
  </si>
  <si>
    <t>734209821</t>
  </si>
  <si>
    <t>Ostatní a jiné práce souvisijící s realizací armatur ústředního vytápění</t>
  </si>
  <si>
    <t>1719471821</t>
  </si>
  <si>
    <t>Poznámka k položce:_x000D_
příplatek za provádění prací v části objektu za provozu_x000D_
ostatní práce neobsaženy v díle armatury_x000D_
drobný montážní materiál</t>
  </si>
  <si>
    <t>734221533</t>
  </si>
  <si>
    <t>Ventily regulační závitové termostatické, bez hlavice ovládání PN 16 do 110°C rohové jednoregulační G 3/4</t>
  </si>
  <si>
    <t>-2062108499</t>
  </si>
  <si>
    <t>55128134</t>
  </si>
  <si>
    <t>hlava termostatická kapalinová pro radiátorové tělesa s integrovaným ventilem</t>
  </si>
  <si>
    <t>-589731354</t>
  </si>
  <si>
    <t>31951161</t>
  </si>
  <si>
    <t>spojka svěrná s vnějším závitem pro ocelovou trubku 1/2"</t>
  </si>
  <si>
    <t>-155401003</t>
  </si>
  <si>
    <t>28616010</t>
  </si>
  <si>
    <t>set připojovací měřiče tepla - systém napojení otopných těles a podlahového topení</t>
  </si>
  <si>
    <t>sada</t>
  </si>
  <si>
    <t>-1364721410</t>
  </si>
  <si>
    <t>RHU.12197571001</t>
  </si>
  <si>
    <t>přípojovací set měříče tepla - rohové provedení</t>
  </si>
  <si>
    <t>62558602</t>
  </si>
  <si>
    <t>IVR.I00410012</t>
  </si>
  <si>
    <t>Ruční odvzdušňovací ventil - 1/2"</t>
  </si>
  <si>
    <t>1045830696</t>
  </si>
  <si>
    <t>998734102</t>
  </si>
  <si>
    <t>Přesun hmot pro armatury stanovený z hmotnosti přesunovaného materiálu vodorovná dopravní vzdálenost do 50 m v objektech výšky přes 6 do 12 m</t>
  </si>
  <si>
    <t>-1967125407</t>
  </si>
  <si>
    <t>998734181</t>
  </si>
  <si>
    <t>Přesun hmot pro armatury stanovený z hmotnosti přesunovaného materiálu Příplatek k cenám za přesun prováděný bez použití mechanizace pro jakoukoliv výšku objektu</t>
  </si>
  <si>
    <t>199458116</t>
  </si>
  <si>
    <t>998734193</t>
  </si>
  <si>
    <t>Přesun hmot pro armatury stanovený z hmotnosti přesunovaného materiálu Příplatek k cenám za zvětšený přesun přes vymezenou největší dopravní vzdálenost do 500 m</t>
  </si>
  <si>
    <t>1309035697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</si>
  <si>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</si>
  <si>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</si>
  <si>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</si>
  <si>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</si>
  <si>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1502292490</t>
  </si>
  <si>
    <t>735111810</t>
  </si>
  <si>
    <t>Demontáž otopných těles litinových článkových</t>
  </si>
  <si>
    <t>-2097504914</t>
  </si>
  <si>
    <t>735121810</t>
  </si>
  <si>
    <t>Demontáž otopných těles ocelových článkových</t>
  </si>
  <si>
    <t>-1080736999</t>
  </si>
  <si>
    <t>735151821</t>
  </si>
  <si>
    <t>Demontáž otopných těles panelových dvouřadých stavební délky do 1500 mm</t>
  </si>
  <si>
    <t>-1315999311</t>
  </si>
  <si>
    <t>735151831</t>
  </si>
  <si>
    <t>Demontáž otopných těles panelových třířadých stavební délky do 1500 mm</t>
  </si>
  <si>
    <t>1293652670</t>
  </si>
  <si>
    <t>735159210</t>
  </si>
  <si>
    <t>Montáž otopných těles panelových dvouřadých, stavební délky do 1140 mm</t>
  </si>
  <si>
    <t>1475152953</t>
  </si>
  <si>
    <t>735159220</t>
  </si>
  <si>
    <t>Montáž otopných těles panelových dvouřadých, stavební délky přes 1140 do 1500 mm</t>
  </si>
  <si>
    <t>-1313776221</t>
  </si>
  <si>
    <t>735159240</t>
  </si>
  <si>
    <t>Montáž otopných těles panelových dvouřadých, stavební délky přes 1980 do 2820 mm</t>
  </si>
  <si>
    <t>-1185927002</t>
  </si>
  <si>
    <t>735159310</t>
  </si>
  <si>
    <t>Montáž otopných těles panelových třířadých, stavební délky do 1140 mm</t>
  </si>
  <si>
    <t>-1475897409</t>
  </si>
  <si>
    <t>735159320</t>
  </si>
  <si>
    <t>Montáž otopných těles panelových třířadých, stavební délky přes 1140 do 1500 mm</t>
  </si>
  <si>
    <t>1041476586</t>
  </si>
  <si>
    <t>735159330</t>
  </si>
  <si>
    <t>Montáž otopných těles panelových třířadých, stavební délky přes 1500 do 1980 mm</t>
  </si>
  <si>
    <t>1176348736</t>
  </si>
  <si>
    <t>735191903</t>
  </si>
  <si>
    <t>Ostatní opravy otopných těles vyčištění propláchnutím vodou otopných těles ocelových nebo hliníkových</t>
  </si>
  <si>
    <t>807690179</t>
  </si>
  <si>
    <t>735191910</t>
  </si>
  <si>
    <t>Ostatní opravy otopných těles napuštění vody do otopného systému včetně potrubí (bez kotle a ohříváků) otopných těles</t>
  </si>
  <si>
    <t>-1906298311</t>
  </si>
  <si>
    <t>735291800</t>
  </si>
  <si>
    <t>Demontáž konzol nebo držáků otopných těles, registrů, konvektorů do odpadu</t>
  </si>
  <si>
    <t>939554887</t>
  </si>
  <si>
    <t>KRD.21050080500010</t>
  </si>
  <si>
    <t>těleso otopné deskové typ21 V500 L800 mm</t>
  </si>
  <si>
    <t>1629078496</t>
  </si>
  <si>
    <t>KRD.21060090500010</t>
  </si>
  <si>
    <t>těleso otopné deskové typ21 V600 L900 mm</t>
  </si>
  <si>
    <t>19554580</t>
  </si>
  <si>
    <t>KRD.22050070500010</t>
  </si>
  <si>
    <t>těleso otopné deskové typ22 V500 L700 mm</t>
  </si>
  <si>
    <t>-327941718</t>
  </si>
  <si>
    <t>KRD.22050100500010</t>
  </si>
  <si>
    <t>těleso otopné deskové typ22 V500L1000 mm</t>
  </si>
  <si>
    <t>1760509939</t>
  </si>
  <si>
    <t>KRD.22050120500010</t>
  </si>
  <si>
    <t>těleso otopné deskové typ22 V500L1200 mm</t>
  </si>
  <si>
    <t>108525460</t>
  </si>
  <si>
    <t>KRD.22050140500010</t>
  </si>
  <si>
    <t>těleso otopné deskové typ22 V500L1400 mm</t>
  </si>
  <si>
    <t>183071981</t>
  </si>
  <si>
    <t>KRD.22050200500010</t>
  </si>
  <si>
    <t>těleso otopné deskové typ22 V500L2000 mm</t>
  </si>
  <si>
    <t>-130490593</t>
  </si>
  <si>
    <t>KRD.22060060500010</t>
  </si>
  <si>
    <t>těleso otopné deskové typ22 V600 L600 mm</t>
  </si>
  <si>
    <t>-515407455</t>
  </si>
  <si>
    <t>KRD.22060080500010</t>
  </si>
  <si>
    <t>těleso otopné deskové typ22 V600 L800 mm</t>
  </si>
  <si>
    <t>-1743285349</t>
  </si>
  <si>
    <t>KRD.22060090500010</t>
  </si>
  <si>
    <t>těleso otopné deskové typ22 V600 L900 mm</t>
  </si>
  <si>
    <t>1224900450</t>
  </si>
  <si>
    <t>KRD.22060100500010</t>
  </si>
  <si>
    <t>těleso otopné deskové typ22 V600L1000 mm</t>
  </si>
  <si>
    <t>-53085711</t>
  </si>
  <si>
    <t>KRD.22060120500010</t>
  </si>
  <si>
    <t>těleso otopné deskové typ22 V600L1200 mm</t>
  </si>
  <si>
    <t>1991185729</t>
  </si>
  <si>
    <t>KRD.22090050500010</t>
  </si>
  <si>
    <t>těleso otopné deskové typ22 V900 L500 mm</t>
  </si>
  <si>
    <t>-81895668</t>
  </si>
  <si>
    <t>KRD.33090100500010</t>
  </si>
  <si>
    <t>těleso otopné deskové typ33 V900L1000 mm</t>
  </si>
  <si>
    <t>-571401404</t>
  </si>
  <si>
    <t>KRD.33040120500010</t>
  </si>
  <si>
    <t>těleso otopné deskové typ33 V400L1200 mm</t>
  </si>
  <si>
    <t>-2084570474</t>
  </si>
  <si>
    <t>KRD.33040140500010</t>
  </si>
  <si>
    <t>těleso otopné deskové typ33 V400L1400 mm</t>
  </si>
  <si>
    <t>782271174</t>
  </si>
  <si>
    <t>KRD.33050080500010</t>
  </si>
  <si>
    <t>těleso otopné deskové typ33 V500 L800 mm</t>
  </si>
  <si>
    <t>-1510599974</t>
  </si>
  <si>
    <t>KRD.33050090500010</t>
  </si>
  <si>
    <t>těleso otopné deskové typ33 V500 L900 mm</t>
  </si>
  <si>
    <t>-778073138</t>
  </si>
  <si>
    <t>KRD.33050100500010</t>
  </si>
  <si>
    <t>těleso otopné deskové typ33 V500L1000 mm</t>
  </si>
  <si>
    <t>-1392097804</t>
  </si>
  <si>
    <t>KRD.33050110500010</t>
  </si>
  <si>
    <t>těleso otopné deskové typ33 V500L1100 mm</t>
  </si>
  <si>
    <t>-1172902259</t>
  </si>
  <si>
    <t>KRD.33060100500010</t>
  </si>
  <si>
    <t>těleso otopné deskové typ33 V600L1000 mm</t>
  </si>
  <si>
    <t>-697226964</t>
  </si>
  <si>
    <t>KRD.33060120500010</t>
  </si>
  <si>
    <t>těleso otopné deskové typ33 V600L1200 mm</t>
  </si>
  <si>
    <t>2084163856</t>
  </si>
  <si>
    <t>KRD.33060160500010</t>
  </si>
  <si>
    <t>těleso otopné deskové typ33 V600L1600 mm</t>
  </si>
  <si>
    <t>1120240046</t>
  </si>
  <si>
    <t>KRD.33090060500010</t>
  </si>
  <si>
    <t>těleso otopné deskové typ33 V900 L600 mm</t>
  </si>
  <si>
    <t>-1514494542</t>
  </si>
  <si>
    <t>735291891</t>
  </si>
  <si>
    <t>Ostatní a jiné práce souvisijící s realizací otopných těles</t>
  </si>
  <si>
    <t>-1578648940</t>
  </si>
  <si>
    <t>Poznámka k položce:_x000D_
příplatek za provádění prací v části objektu za provozu_x000D_
příplatek za provádění prací v malých prostorech_x000D_
ostatní práce neobsaženy v díle otopná tělesa_x000D_
drobný montážní materiál</t>
  </si>
  <si>
    <t>998735102</t>
  </si>
  <si>
    <t>Přesun hmot pro otopná tělesa stanovený z hmotnosti přesunovaného materiálu vodorovná dopravní vzdálenost do 50 m v objektech výšky přes 6 do 12 m</t>
  </si>
  <si>
    <t>1637219571</t>
  </si>
  <si>
    <t>998735181</t>
  </si>
  <si>
    <t>Přesun hmot pro otopná tělesa stanovený z hmotnosti přesunovaného materiálu Příplatek k cenám za přesun prováděný bez použití mechanizace pro jakoukoliv výšku objektu</t>
  </si>
  <si>
    <t>-786615628</t>
  </si>
  <si>
    <t>998735193</t>
  </si>
  <si>
    <t>Přesun hmot pro otopná tělesa stanovený z hmotnosti přesunovaného materiálu Příplatek k cenám za zvětšený přesun přes vymezenou největší dopravní vzdálenost do 500 m</t>
  </si>
  <si>
    <t>2117388251</t>
  </si>
  <si>
    <t>-1288257790</t>
  </si>
  <si>
    <t>998767102</t>
  </si>
  <si>
    <t>Přesun hmot pro zámečnické konstrukce stanovený z hmotnosti přesunovaného materiálu vodorovná dopravní vzdálenost do 50 m v objektech výšky přes 6 do 12 m</t>
  </si>
  <si>
    <t>-1344534464</t>
  </si>
  <si>
    <t>-1197222433</t>
  </si>
  <si>
    <t>1762594202</t>
  </si>
  <si>
    <t>783425422</t>
  </si>
  <si>
    <t>Nátěry kovových potrubí syntetické, na vzduchu schnoucí, dražšími barvami (např. DÜFA, )do DN 50, povrch polomatný, 1× antikorozní, 1× základní a 2× email</t>
  </si>
  <si>
    <t>-2055483845</t>
  </si>
  <si>
    <t>783425951</t>
  </si>
  <si>
    <t xml:space="preserve">Ostatní a jiné práce souvisijící s realizací nátěrů </t>
  </si>
  <si>
    <t>1782793779</t>
  </si>
  <si>
    <t>Poznámka k položce:_x000D_
opravy nátěrů po případných netěsnostech a průsacích na potrubí _x000D_
opravy pro nedodržení postupu při provádění jednotlivých vrstev nátěru</t>
  </si>
  <si>
    <t>783606861</t>
  </si>
  <si>
    <t>Odstranění nátěrů z armatur a kovových potrubí potrubí do DN 50 mm obroušením</t>
  </si>
  <si>
    <t>-1829584178</t>
  </si>
  <si>
    <t>783606864</t>
  </si>
  <si>
    <t>Odstranění nátěrů z armatur a kovových potrubí potrubí do DN 50 mm okartáčováním</t>
  </si>
  <si>
    <t>-1739170865</t>
  </si>
  <si>
    <t>784111001</t>
  </si>
  <si>
    <t>Oprášení (ometení) podkladu v místnostech výšky do 3,80 m</t>
  </si>
  <si>
    <t>-1817871703</t>
  </si>
  <si>
    <t>784111007</t>
  </si>
  <si>
    <t>Oprášení (ometení) podkladu na schodišti o výšce podlaží přes 3,80 do 5,00 m</t>
  </si>
  <si>
    <t>802181070</t>
  </si>
  <si>
    <t>136</t>
  </si>
  <si>
    <t>784111011</t>
  </si>
  <si>
    <t>Obroušení podkladu omítky v místnostech výšky do 3,80 m</t>
  </si>
  <si>
    <t>-1109780453</t>
  </si>
  <si>
    <t>137</t>
  </si>
  <si>
    <t>784121001</t>
  </si>
  <si>
    <t>Oškrabání malby v místnostech výšky do 3,80 m</t>
  </si>
  <si>
    <t>-1144121953</t>
  </si>
  <si>
    <t>138</t>
  </si>
  <si>
    <t>784171001</t>
  </si>
  <si>
    <t>Olepování vnitřních ploch (materiál ve specifikaci) včetně pozdějšího odlepení páskou nebo fólií v místnostech výšky do 3,80 m</t>
  </si>
  <si>
    <t>866363557</t>
  </si>
  <si>
    <t>139</t>
  </si>
  <si>
    <t>-2052985164</t>
  </si>
  <si>
    <t>140</t>
  </si>
  <si>
    <t>784181121</t>
  </si>
  <si>
    <t>Penetrace podkladu jednonásobná hloubková v místnostech výšky do 3,80 m</t>
  </si>
  <si>
    <t>-299061444</t>
  </si>
  <si>
    <t>141</t>
  </si>
  <si>
    <t>784211001</t>
  </si>
  <si>
    <t>Malby z malířských směsí otěruvzdorných za mokra jednonásobné, bílé za mokra otěruvzdorné výborně v místnostech výšky do 3,80 m</t>
  </si>
  <si>
    <t>694112222</t>
  </si>
  <si>
    <t>HZS</t>
  </si>
  <si>
    <t>Hodinové zúčtovací sazby</t>
  </si>
  <si>
    <t>142</t>
  </si>
  <si>
    <t>HZS2212</t>
  </si>
  <si>
    <t>Hodinové zúčtovací sazby profesí PSV provádění stavebních instalací instalatér odborný</t>
  </si>
  <si>
    <t>-1213067818</t>
  </si>
  <si>
    <t>143</t>
  </si>
  <si>
    <t>HZS2491</t>
  </si>
  <si>
    <t>Hodinové zúčtovací sazby profesí PSV zednické výpomoci a pomocné práce PSV dělník zednických výpomocí</t>
  </si>
  <si>
    <t>496871413</t>
  </si>
  <si>
    <t>č. 05 - Zpevněná plocha - dvorní část</t>
  </si>
  <si>
    <t xml:space="preserve">    761 - Konstrukce prosvětlovací</t>
  </si>
  <si>
    <t>-1482733580</t>
  </si>
  <si>
    <t>"zpevněná plocha 1"</t>
  </si>
  <si>
    <t>(42,44+6,14+28,28+1,93)*0,05</t>
  </si>
  <si>
    <t>"zpevněná plocha pro příjezd vozidel parc. 6868/83"</t>
  </si>
  <si>
    <t>(3,5*6,5)*0,05</t>
  </si>
  <si>
    <t>((5,078)/100)*25</t>
  </si>
  <si>
    <t>114203201</t>
  </si>
  <si>
    <t>Očištění lomového kamene nebo betonových tvárnic získaných při rozebrání dlažeb, záhozů, rovnanin a soustřeďovacích staveb od hlíny nebo písku</t>
  </si>
  <si>
    <t>-898873077</t>
  </si>
  <si>
    <t>121112111</t>
  </si>
  <si>
    <t>Sejmutí ornice ručně s vodorovným přemístěním do 50 m na dočasné či trvalé skládky nebo na hromady v místě upotřebení tloušťky vrstvy do 150 mm</t>
  </si>
  <si>
    <t>606562237</t>
  </si>
  <si>
    <t>148,36*0,15</t>
  </si>
  <si>
    <t>((22,254)/100)*25</t>
  </si>
  <si>
    <t>122201101</t>
  </si>
  <si>
    <t>Odkopávky a prokopávky nezapažené s přehozením výkopku na vzdálenost do 3 m nebo s naložením na dopravní prostředek v hornině tř. 3 do 100 m3</t>
  </si>
  <si>
    <t>192757581</t>
  </si>
  <si>
    <t>(148,36)*0,18</t>
  </si>
  <si>
    <t>((26,705)/100)*25</t>
  </si>
  <si>
    <t>122-R01</t>
  </si>
  <si>
    <t>Ostatní práce spojené s realizací zemních prací</t>
  </si>
  <si>
    <t>26742616</t>
  </si>
  <si>
    <t>564760111</t>
  </si>
  <si>
    <t>Podklad nebo kryt z kameniva hrubého drceného vel. 16-32 mm s rozprostřením a zhutněním, po zhutnění tl. 200 mm</t>
  </si>
  <si>
    <t>-294408397</t>
  </si>
  <si>
    <t>148,36</t>
  </si>
  <si>
    <t>3,5*6,5</t>
  </si>
  <si>
    <t>((171,11)/100)*25</t>
  </si>
  <si>
    <t>596811221-R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</si>
  <si>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</si>
  <si>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1974784372</t>
  </si>
  <si>
    <t>(42,44+6,14+28,28+1,93)</t>
  </si>
  <si>
    <t>1,0154*25</t>
  </si>
  <si>
    <t>59245601</t>
  </si>
  <si>
    <t>dlažba desková betonová 500x500x50mm přírodní</t>
  </si>
  <si>
    <t>-1322948085</t>
  </si>
  <si>
    <t>126,925*1,1 'Přepočtené koeficientem množství</t>
  </si>
  <si>
    <t>637311122</t>
  </si>
  <si>
    <t>Okapový chodník z obrubníků betonových chodníkových, se zalitím spár cementovou maltou do lože z betonu prostého, z obrubníků stojatých</t>
  </si>
  <si>
    <t>-791065620</t>
  </si>
  <si>
    <t>10,6+2,3+10,15+2,1+11,4+11,4+11,4+1,9</t>
  </si>
  <si>
    <t>((61,25)/100)*15</t>
  </si>
  <si>
    <t>919722113</t>
  </si>
  <si>
    <t>Geobuňky pro stabilizaci podkladu z polyetylenu, výšky 50 mm, počet buněk přes 30 do 40/m2</t>
  </si>
  <si>
    <t>-1682648667</t>
  </si>
  <si>
    <t>(148,36/100)*15</t>
  </si>
  <si>
    <t>919722711</t>
  </si>
  <si>
    <t>Geobuňky provedení zásypu geobuněk včetně krycí vrstvy tl. 100 mm celková tloušťka do 200 mm</t>
  </si>
  <si>
    <t>408459751</t>
  </si>
  <si>
    <t>58343872</t>
  </si>
  <si>
    <t>kamenivo drcené hrubé frakce 8/16</t>
  </si>
  <si>
    <t>643829300</t>
  </si>
  <si>
    <t>(170,614*0,05)*2</t>
  </si>
  <si>
    <t>(17,061/100)*15</t>
  </si>
  <si>
    <t>919726123</t>
  </si>
  <si>
    <t>Geotextilie netkaná pro ochranu, separaci nebo filtraci měrná hmotnost přes 300 do 500 g/m2</t>
  </si>
  <si>
    <t>2052489199</t>
  </si>
  <si>
    <t>966073131</t>
  </si>
  <si>
    <t>Demontáž krytiny střech ocelových konstrukcí ze sklolaminátových desek, výšky budovy do 6 m</t>
  </si>
  <si>
    <t>-671870333</t>
  </si>
  <si>
    <t>"Z-00 kovový posuvný rám zastřešení"</t>
  </si>
  <si>
    <t>2*(1,3*5,6)</t>
  </si>
  <si>
    <t>997002511</t>
  </si>
  <si>
    <t>Vodorovné přemístění suti a vybouraných hmot bez naložení, se složením a hrubým urovnáním na vzdálenost do 1 km</t>
  </si>
  <si>
    <t>-1479753172</t>
  </si>
  <si>
    <t>997002519</t>
  </si>
  <si>
    <t>Vodorovné přemístění suti a vybouraných hmot bez naložení, se složením a hrubým urovnáním Příplatek k ceně za každý další i započatý 1 km přes 1 km</t>
  </si>
  <si>
    <t>-1669312381</t>
  </si>
  <si>
    <t>-1403660676</t>
  </si>
  <si>
    <t>-1556669008</t>
  </si>
  <si>
    <t>761</t>
  </si>
  <si>
    <t>Konstrukce prosvětlovací</t>
  </si>
  <si>
    <t>76131779-R</t>
  </si>
  <si>
    <t xml:space="preserve">Montáž zastřešení deskové ze skleněných tabulí </t>
  </si>
  <si>
    <t>-223053854</t>
  </si>
  <si>
    <t>63416140-R</t>
  </si>
  <si>
    <t>sklo s drátěnou vložkou čiré tl 6mm</t>
  </si>
  <si>
    <t>-818898126</t>
  </si>
  <si>
    <t>761-R01</t>
  </si>
  <si>
    <t>Ostatní práce spojené s realizací zastřešení na stavbě</t>
  </si>
  <si>
    <t>761390396</t>
  </si>
  <si>
    <t>998761101</t>
  </si>
  <si>
    <t>Přesun hmot pro konstrukce sklobetonové stanovený z hmotnosti přesunovaného materiálu vodorovná dopravní vzdálenost do 50 m v objektech výšky do 6 m</t>
  </si>
  <si>
    <t>516783074</t>
  </si>
  <si>
    <t>998761193</t>
  </si>
  <si>
    <t>Přesun hmot pro konstrukce sklobetonové stanovený z hmotnosti přesunovaného materiálu Příplatek k cenám za zvětšený přesun přes vymezenou největší dopravní vzdálenost do 500 m</t>
  </si>
  <si>
    <t>-527060468</t>
  </si>
  <si>
    <t>783301303</t>
  </si>
  <si>
    <t>Příprava podkladu zámečnických konstrukcí před provedením nátěru odrezivění odrezovačem bezoplachovým</t>
  </si>
  <si>
    <t>-288380362</t>
  </si>
  <si>
    <t>(14,56/100)*25</t>
  </si>
  <si>
    <t>-1891543767</t>
  </si>
  <si>
    <t>-54411721</t>
  </si>
  <si>
    <t>421477029</t>
  </si>
  <si>
    <t>783343101</t>
  </si>
  <si>
    <t>Základní impregnační nátěr zámečnických konstrukcí aktivátorem rzi na zkorodovaný povrch jednonásobný polyuretanový</t>
  </si>
  <si>
    <t>-1182019781</t>
  </si>
  <si>
    <t>SO 02 - VÝPLNĚ OTVORŮ</t>
  </si>
  <si>
    <t>č. 01 - Dveře vstupní - repase</t>
  </si>
  <si>
    <t>1471291699</t>
  </si>
  <si>
    <t>769777744</t>
  </si>
  <si>
    <t>-550033562</t>
  </si>
  <si>
    <t>76666291-R01</t>
  </si>
  <si>
    <t>Repase vchodových dvoukřídlových dveří ze dřeva s nadsvětlíkem včetně zárubní a výplní ozn. D1</t>
  </si>
  <si>
    <t>1741235433</t>
  </si>
  <si>
    <t>Poznámka k položce:_x000D_
Práce prováděny na památkově chráněném objektu_x000D_
Repase bude provedena podle požadavků památkového úřadu</t>
  </si>
  <si>
    <t>"Vchodové dveře - uliční o rozměru 1400 x 2450(950)"</t>
  </si>
  <si>
    <t>76666291-R02</t>
  </si>
  <si>
    <t>Repase vchodových dvoukřídlových dveří ze dřeva s nadsvětlíkem včetně zárubní a výplní ozn. D2</t>
  </si>
  <si>
    <t>2067344511</t>
  </si>
  <si>
    <t>"Vchodové dveře - uliční o rozměru 1400 x 2500(900)"</t>
  </si>
  <si>
    <t>76666291-R03</t>
  </si>
  <si>
    <t>Repase vchodových dvoukřídlových dveří ze dřeva s nadsvětlíkem včetně zárubní a výplní ozn. D3</t>
  </si>
  <si>
    <t>-1596187452</t>
  </si>
  <si>
    <t>"Vchodové dveře - uliční o rozměru 1300 x 2550(850)"</t>
  </si>
  <si>
    <t>76666291-R04</t>
  </si>
  <si>
    <t>Repase vchodových dvoukřídlových dveří ze dřeva s nadsvětlíkem včetně zárubní a výplní ozn. D4</t>
  </si>
  <si>
    <t>430711672</t>
  </si>
  <si>
    <t>"Vchodové dveře - uliční o rozměru 1140 x 2180(530)"</t>
  </si>
  <si>
    <t>76666291-R05</t>
  </si>
  <si>
    <t>Repase vchodových dvoukřídlových dveří ze dřeva s větracími přížkami, včetně zárubní a výplní ozn. D5</t>
  </si>
  <si>
    <t>1011003342</t>
  </si>
  <si>
    <t>"Vchodové dveře - uliční o rozměru 1650 x 2200(950)"</t>
  </si>
  <si>
    <t>76666291-R06</t>
  </si>
  <si>
    <t>Repase vchodových dvoukřídlových dveří ze dřeva s nadsvětlíkem a bočními světlíky, včetně zárubní a výplní ozn. D6</t>
  </si>
  <si>
    <t>-1591171627</t>
  </si>
  <si>
    <t>"Vchodové dveře - uliční pro vstup pro veřejnost"</t>
  </si>
  <si>
    <t>"celkový rozměr dverí nadsvětlíku a bočních světlíků - 4050 x 3850"</t>
  </si>
  <si>
    <t>76666291-R07</t>
  </si>
  <si>
    <t>Repase vnitřních dveří ze dřeva, včetně zárubní</t>
  </si>
  <si>
    <t>-31614269</t>
  </si>
  <si>
    <t>315476545</t>
  </si>
  <si>
    <t>Poznámka k položce:_x000D_
Započítán veškerý materiál a manipulace s materiálem.</t>
  </si>
  <si>
    <t>-994072245</t>
  </si>
  <si>
    <t>č. 02 - Okna - repase</t>
  </si>
  <si>
    <t>941111122</t>
  </si>
  <si>
    <t>Montáž lešení řadového trubkového lehkého pracovního s podlahami s provozním zatížením tř. 3 do 200 kg/m2 šířky tř. W09 přes 0,9 do 1,2 m, výšky přes 10 do 25 m</t>
  </si>
  <si>
    <t>-1624414061</t>
  </si>
  <si>
    <t>Poznámka k položce:_x000D_
šířka lešení 1m</t>
  </si>
  <si>
    <t>" A plocha fasády"</t>
  </si>
  <si>
    <t>(12,320+33,850)*4,050</t>
  </si>
  <si>
    <t>"plocha uliční fasády"</t>
  </si>
  <si>
    <t>(12,320+34,200)*4,050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</si>
  <si>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</si>
  <si>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</si>
  <si>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213563067</t>
  </si>
  <si>
    <t>Poznámka k položce:_x000D_
navýšemo o koeficient 30 dní</t>
  </si>
  <si>
    <t>375,395*30 'Přepočtené koeficientem množství</t>
  </si>
  <si>
    <t>941111822</t>
  </si>
  <si>
    <t>Demontáž lešení řadového trubkového lehkého pracovního s podlahami s provozním zatížením tř. 3 do 200 kg/m2 šířky tř. W09 přes 0,9 do 1,2 m, výšky přes 10 do 25 m</t>
  </si>
  <si>
    <t>387898338</t>
  </si>
  <si>
    <t>944511111</t>
  </si>
  <si>
    <t>Montáž ochranné sítě zavěšené na konstrukci lešení z textilie z umělých vláken</t>
  </si>
  <si>
    <t>-426362333</t>
  </si>
  <si>
    <t>944511211</t>
  </si>
  <si>
    <t>Montáž ochranné sítě Příplatek za první a každý další den použití sítě k ceně -1111</t>
  </si>
  <si>
    <t>-1300169788</t>
  </si>
  <si>
    <t>Poznámka k položce:_x000D_
navýšeno o koeficient 30 dní</t>
  </si>
  <si>
    <t>944511811</t>
  </si>
  <si>
    <t>Demontáž ochranné sítě zavěšené na konstrukci lešení z textilie z umělých vláken</t>
  </si>
  <si>
    <t>-2127669813</t>
  </si>
  <si>
    <t>949511111</t>
  </si>
  <si>
    <t>Montáž podchodu u trubkových lešení zřizovaného současně s lehkým nebo těžkým pracovním lešením, šířky do 1,5 m</t>
  </si>
  <si>
    <t>-355807302</t>
  </si>
  <si>
    <t>1,3+1,3+1+1,45+1,45</t>
  </si>
  <si>
    <t>949511211</t>
  </si>
  <si>
    <t>Montáž podchodu u trubkových lešení Příplatek k cenám za první a každý další den použití podchodu k ceně -1111</t>
  </si>
  <si>
    <t>954148126</t>
  </si>
  <si>
    <t>Poznámka k položce:_x000D_
navýšemo o koeficient 30 dni</t>
  </si>
  <si>
    <t>6,5*30 'Přepočtené koeficientem množství</t>
  </si>
  <si>
    <t>949511811</t>
  </si>
  <si>
    <t>Demontáž podchodu u trubkových lešení zřizovaného současně s lehkým nebo těžkým pracovním lešením, šířky do 1,5 m</t>
  </si>
  <si>
    <t>-586612363</t>
  </si>
  <si>
    <t>202810741</t>
  </si>
  <si>
    <t>-1794420882</t>
  </si>
  <si>
    <t>2030085806</t>
  </si>
  <si>
    <t>-2124581620</t>
  </si>
  <si>
    <t>76662391R-01a</t>
  </si>
  <si>
    <t>Repase oken zdvojených otevíravých ozn. O1a</t>
  </si>
  <si>
    <t>-446698010</t>
  </si>
  <si>
    <t>"Okna do dvora o rozměru 1150 x 2300 1NP"</t>
  </si>
  <si>
    <t>76662391R-02a</t>
  </si>
  <si>
    <t>Repase oken zdvojených otevíravých ozn. O2a</t>
  </si>
  <si>
    <t>-282090031</t>
  </si>
  <si>
    <t>"Okna do dvora o rozměru 1200 x 2300 1NP"</t>
  </si>
  <si>
    <t>76662391R-03</t>
  </si>
  <si>
    <t>Repase oken zdvojených otevíravých ozn. O3</t>
  </si>
  <si>
    <t>1776857408</t>
  </si>
  <si>
    <t>"Okna do dvora o rozměru 600 x 950 1NP"</t>
  </si>
  <si>
    <t>76662391R-04</t>
  </si>
  <si>
    <t>Repase oken zdvojených otevíravých ozn. O4a</t>
  </si>
  <si>
    <t>964300908</t>
  </si>
  <si>
    <t>"Okna O4a z ulice o rozměru 1150 x 2300 1NP"</t>
  </si>
  <si>
    <t>76662391R-05</t>
  </si>
  <si>
    <t>vnitřní parapety</t>
  </si>
  <si>
    <t>-1448446086</t>
  </si>
  <si>
    <t>767141901</t>
  </si>
  <si>
    <t>Oprava stěn pro beztmelé zasklení výměna skla</t>
  </si>
  <si>
    <t>2003846911</t>
  </si>
  <si>
    <t>"2NP přiznaná okna ve světlíku ozn. N-o1"</t>
  </si>
  <si>
    <t>"místnost 1P24"</t>
  </si>
  <si>
    <t>(14,742/100)*30</t>
  </si>
  <si>
    <t>"2NP okno ozn. N-o2"</t>
  </si>
  <si>
    <t>"místnost 1P37"</t>
  </si>
  <si>
    <t>(6,614/100)*30</t>
  </si>
  <si>
    <t>63413104</t>
  </si>
  <si>
    <t>sklo ploché plavené čiré tl 3mm</t>
  </si>
  <si>
    <t>-1744963044</t>
  </si>
  <si>
    <t>-850731573</t>
  </si>
  <si>
    <t>"okna O3"</t>
  </si>
  <si>
    <t>2*(0,6*0,95)</t>
  </si>
  <si>
    <t>"okna O2a"</t>
  </si>
  <si>
    <t>767662110-R</t>
  </si>
  <si>
    <t>-28788689</t>
  </si>
  <si>
    <t>925946812</t>
  </si>
  <si>
    <t>1815438374</t>
  </si>
  <si>
    <t>-171768024</t>
  </si>
  <si>
    <t>783101205</t>
  </si>
  <si>
    <t>Příprava podkladu truhlářských konstrukcí před provedením nátěru broušení smirkovým papírem nebo plátnem dekorativní</t>
  </si>
  <si>
    <t>1973424762</t>
  </si>
  <si>
    <t>2*((2*(1,35*2,1))*1,3)</t>
  </si>
  <si>
    <t>1*((2*(1,59*1,6))*1,3)</t>
  </si>
  <si>
    <t>"2NP okno ozn. N-o3"</t>
  </si>
  <si>
    <t>(2*(1,35*2,1))*1,3</t>
  </si>
  <si>
    <t>783101403</t>
  </si>
  <si>
    <t>Příprava podkladu truhlářských konstrukcí před provedením nátěru oprášení</t>
  </si>
  <si>
    <t>-1925348147</t>
  </si>
  <si>
    <t>783106807</t>
  </si>
  <si>
    <t>Odstranění nátěrů z truhlářských konstrukcí odstraňovačem nátěrů s obroušením</t>
  </si>
  <si>
    <t>1522080270</t>
  </si>
  <si>
    <t>783124101</t>
  </si>
  <si>
    <t>Základní nátěr truhlářských konstrukcí jednonásobný akrylátový</t>
  </si>
  <si>
    <t>-1176995256</t>
  </si>
  <si>
    <t>783127101</t>
  </si>
  <si>
    <t>Krycí nátěr truhlářských konstrukcí jednonásobný akrylátový</t>
  </si>
  <si>
    <t>-1739951653</t>
  </si>
  <si>
    <t>783162201</t>
  </si>
  <si>
    <t>Dotmelení skleněných výplní truhlářských konstrukcí tmelem sklenářským</t>
  </si>
  <si>
    <t>802789702</t>
  </si>
  <si>
    <t>2*(2*(1,35+2,1+1,35+2,1)*1,3)</t>
  </si>
  <si>
    <t>2*((1,59+1,6+1,59+1,6)*1,3)</t>
  </si>
  <si>
    <t>1215128980</t>
  </si>
  <si>
    <t>"okna O4a"</t>
  </si>
  <si>
    <t>13*(1,15*2,3)</t>
  </si>
  <si>
    <t>-1761277963</t>
  </si>
  <si>
    <t>783314201</t>
  </si>
  <si>
    <t>Základní antikorozní nátěr zámečnických konstrukcí jednonásobný syntetický standardní</t>
  </si>
  <si>
    <t>-119704784</t>
  </si>
  <si>
    <t>-1001429573</t>
  </si>
  <si>
    <t>-166199109</t>
  </si>
  <si>
    <t>R_001</t>
  </si>
  <si>
    <t>Ostatní práce spojené s realizací repasí, nátěrů ....</t>
  </si>
  <si>
    <t>-1057444463</t>
  </si>
  <si>
    <t xml:space="preserve">Poznámka k položce:_x000D_
drobný materiál_x000D_
práce prováděné na památce_x000D_
</t>
  </si>
  <si>
    <t>SO 03 - 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</si>
  <si>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</si>
  <si>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</si>
  <si>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</si>
  <si>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</si>
  <si>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</si>
  <si>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</si>
  <si>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</si>
  <si>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</si>
  <si>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</si>
  <si>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kus stroje.</t>
  </si>
  <si>
    <t>1032050876</t>
  </si>
  <si>
    <t>Poznámka k položce:_x000D_
Položka související s částí Elektoinstalace</t>
  </si>
  <si>
    <t>9909000100</t>
  </si>
  <si>
    <t>Poplatek za uložení suti nebo hmot na oficiální skládku Poznámka: V cenách jsou započteny náklady na uložení stavebního odpadu na oficiální skládku.</t>
  </si>
  <si>
    <t>1896736590</t>
  </si>
  <si>
    <t>9909000200</t>
  </si>
  <si>
    <t>Poplatek za uložení nebezpečného odpadu na oficiální skládku Poznámka: V cenách jsou započteny náklady na uložení stavebního odpadu na oficiální skládku.</t>
  </si>
  <si>
    <t>1901927716</t>
  </si>
  <si>
    <t>9909000400</t>
  </si>
  <si>
    <t>Poplatek za likvidaci plastových součástí Poznámka: V cenách jsou započteny náklady na uložení stavebního odpadu na oficiální skládku.</t>
  </si>
  <si>
    <t>1191950045</t>
  </si>
  <si>
    <t>VRN1</t>
  </si>
  <si>
    <t>Průzkumné, geodetické a projektové práce</t>
  </si>
  <si>
    <t>013002000</t>
  </si>
  <si>
    <t>Projektové práce</t>
  </si>
  <si>
    <t>1024</t>
  </si>
  <si>
    <t>-2027451927</t>
  </si>
  <si>
    <t>VRN3</t>
  </si>
  <si>
    <t>Zařízení staveniště</t>
  </si>
  <si>
    <t>030001000</t>
  </si>
  <si>
    <t>-244410022</t>
  </si>
  <si>
    <t>032002000</t>
  </si>
  <si>
    <t>Vybavení staveniště</t>
  </si>
  <si>
    <t>-1643034852</t>
  </si>
  <si>
    <t>Poznámka k položce:_x000D_
Po dobu stavebních prací zasahující do využívaných prostor ČD bude zřizeno náhradní WC (toi toi)</t>
  </si>
  <si>
    <t>034103000</t>
  </si>
  <si>
    <t>Oplocení staveniště</t>
  </si>
  <si>
    <t>soub.</t>
  </si>
  <si>
    <t>-1826725811</t>
  </si>
  <si>
    <t>Poznámka k položce:_x000D_
oddělení prostor stavby a veřejnou částí vestibulu</t>
  </si>
  <si>
    <t>039103000</t>
  </si>
  <si>
    <t>Rozebrání, bourání a odvoz zařízení staveniště</t>
  </si>
  <si>
    <t>-183708419</t>
  </si>
  <si>
    <t>039203000</t>
  </si>
  <si>
    <t>Úprava terénu po zrušení zařízení staveniště</t>
  </si>
  <si>
    <t>-531470520</t>
  </si>
  <si>
    <t>VRN4</t>
  </si>
  <si>
    <t>Inženýrská činnost</t>
  </si>
  <si>
    <t>040001000</t>
  </si>
  <si>
    <t>-926514596</t>
  </si>
  <si>
    <t>043103000</t>
  </si>
  <si>
    <t>Zkoušky bez rozlišení</t>
  </si>
  <si>
    <t>-2095464742</t>
  </si>
  <si>
    <t>049103000</t>
  </si>
  <si>
    <t>Náklady vzniklé v souvislosti s realizací stavby</t>
  </si>
  <si>
    <t>-160115369</t>
  </si>
  <si>
    <t>Poznámka k položce:_x000D_
Statické posouzení burané příčky z místnosti 0P22</t>
  </si>
  <si>
    <t>VRN7</t>
  </si>
  <si>
    <t>Provozní vlivy</t>
  </si>
  <si>
    <t>070001000</t>
  </si>
  <si>
    <t>290324206</t>
  </si>
  <si>
    <t>071002000</t>
  </si>
  <si>
    <t>Provoz investora, třetích osob</t>
  </si>
  <si>
    <t>1649926380</t>
  </si>
  <si>
    <t>079002000</t>
  </si>
  <si>
    <t>Ostatní provozní vlivy</t>
  </si>
  <si>
    <t>150071378</t>
  </si>
  <si>
    <t>Poznámka k položce:_x000D_
- ztížené podmínky na stavbě pro manipulaci a montáž I nosníku pro zajištění stropu - souvisí se   statickým posouzením dané příčky _x000D_
- ztížené podmínky na stavbě pro manipulaci a montáž trezorových dveří</t>
  </si>
  <si>
    <t>VRN8</t>
  </si>
  <si>
    <t>Přesun stavebních kapacit</t>
  </si>
  <si>
    <t>081002000</t>
  </si>
  <si>
    <t>Doprava zaměstnanců</t>
  </si>
  <si>
    <t>-476519879</t>
  </si>
  <si>
    <t>VRN9</t>
  </si>
  <si>
    <t>Ostatní náklady</t>
  </si>
  <si>
    <t>090001000</t>
  </si>
  <si>
    <t>-60934813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</si>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</sst>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pans="1:74" s="1" customFormat="1" ht="24.95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13</v>
      </c>
    </row>
    <row r="5" spans="1:74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373" t="s">
        <v>15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4"/>
      <c r="AQ5" s="24"/>
      <c r="AR5" s="22"/>
      <c r="BE5" s="352" t="s">
        <v>16</v>
      </c>
      <c r="BS5" s="19" t="s">
        <v>6</v>
      </c>
    </row>
    <row r="6" spans="1:74" s="1" customFormat="1" ht="36.950000000000003" customHeight="1">
      <c r="B6" s="23"/>
      <c r="C6" s="24"/>
      <c r="D6" s="30" t="s">
        <v>17</v>
      </c>
      <c r="E6" s="24"/>
      <c r="F6" s="24"/>
      <c r="G6" s="24"/>
      <c r="H6" s="24"/>
      <c r="I6" s="24"/>
      <c r="J6" s="24"/>
      <c r="K6" s="375" t="s">
        <v>18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4"/>
      <c r="AQ6" s="24"/>
      <c r="AR6" s="22"/>
      <c r="BE6" s="353"/>
      <c r="BS6" s="19" t="s">
        <v>6</v>
      </c>
    </row>
    <row r="7" spans="1:74" s="1" customFormat="1" ht="12" customHeight="1">
      <c r="B7" s="23"/>
      <c r="C7" s="24"/>
      <c r="D7" s="31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21</v>
      </c>
      <c r="AL7" s="24"/>
      <c r="AM7" s="24"/>
      <c r="AN7" s="29" t="s">
        <v>20</v>
      </c>
      <c r="AO7" s="24"/>
      <c r="AP7" s="24"/>
      <c r="AQ7" s="24"/>
      <c r="AR7" s="22"/>
      <c r="BE7" s="353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/>
      <c r="AO8" s="24"/>
      <c r="AP8" s="24"/>
      <c r="AQ8" s="24"/>
      <c r="AR8" s="22"/>
      <c r="BE8" s="353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20</v>
      </c>
      <c r="AO10" s="24"/>
      <c r="AP10" s="24"/>
      <c r="AQ10" s="24"/>
      <c r="AR10" s="22"/>
      <c r="BE10" s="353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20</v>
      </c>
      <c r="AO11" s="24"/>
      <c r="AP11" s="24"/>
      <c r="AQ11" s="24"/>
      <c r="AR11" s="22"/>
      <c r="BE11" s="353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3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53"/>
      <c r="BS13" s="19" t="s">
        <v>6</v>
      </c>
    </row>
    <row r="14" spans="1:74" ht="12.75">
      <c r="B14" s="23"/>
      <c r="C14" s="24"/>
      <c r="D14" s="24"/>
      <c r="E14" s="376" t="s">
        <v>29</v>
      </c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7"/>
      <c r="W14" s="377"/>
      <c r="X14" s="377"/>
      <c r="Y14" s="377"/>
      <c r="Z14" s="377"/>
      <c r="AA14" s="377"/>
      <c r="AB14" s="377"/>
      <c r="AC14" s="377"/>
      <c r="AD14" s="377"/>
      <c r="AE14" s="377"/>
      <c r="AF14" s="377"/>
      <c r="AG14" s="377"/>
      <c r="AH14" s="377"/>
      <c r="AI14" s="377"/>
      <c r="AJ14" s="377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53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3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20</v>
      </c>
      <c r="AO16" s="24"/>
      <c r="AP16" s="24"/>
      <c r="AQ16" s="24"/>
      <c r="AR16" s="22"/>
      <c r="BE16" s="353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20</v>
      </c>
      <c r="AO17" s="24"/>
      <c r="AP17" s="24"/>
      <c r="AQ17" s="24"/>
      <c r="AR17" s="22"/>
      <c r="BE17" s="353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3"/>
      <c r="BS18" s="19" t="s">
        <v>8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20</v>
      </c>
      <c r="AO19" s="24"/>
      <c r="AP19" s="24"/>
      <c r="AQ19" s="24"/>
      <c r="AR19" s="22"/>
      <c r="BE19" s="353"/>
      <c r="BS19" s="19" t="s">
        <v>8</v>
      </c>
    </row>
    <row r="20" spans="1:71" s="1" customFormat="1" ht="18.399999999999999" customHeight="1">
      <c r="B20" s="23"/>
      <c r="C20" s="24"/>
      <c r="D20" s="24"/>
      <c r="E20" s="29" t="s">
        <v>23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20</v>
      </c>
      <c r="AO20" s="24"/>
      <c r="AP20" s="24"/>
      <c r="AQ20" s="24"/>
      <c r="AR20" s="22"/>
      <c r="BE20" s="353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3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3"/>
    </row>
    <row r="23" spans="1:71" s="1" customFormat="1" ht="51" customHeight="1">
      <c r="B23" s="23"/>
      <c r="C23" s="24"/>
      <c r="D23" s="24"/>
      <c r="E23" s="378" t="s">
        <v>34</v>
      </c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  <c r="AB23" s="378"/>
      <c r="AC23" s="378"/>
      <c r="AD23" s="378"/>
      <c r="AE23" s="378"/>
      <c r="AF23" s="378"/>
      <c r="AG23" s="378"/>
      <c r="AH23" s="378"/>
      <c r="AI23" s="378"/>
      <c r="AJ23" s="378"/>
      <c r="AK23" s="378"/>
      <c r="AL23" s="378"/>
      <c r="AM23" s="378"/>
      <c r="AN23" s="378"/>
      <c r="AO23" s="24"/>
      <c r="AP23" s="24"/>
      <c r="AQ23" s="24"/>
      <c r="AR23" s="22"/>
      <c r="BE23" s="353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3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3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5">
        <f>ROUND(AG54,2)</f>
        <v>0</v>
      </c>
      <c r="AL26" s="356"/>
      <c r="AM26" s="356"/>
      <c r="AN26" s="356"/>
      <c r="AO26" s="356"/>
      <c r="AP26" s="38"/>
      <c r="AQ26" s="38"/>
      <c r="AR26" s="41"/>
      <c r="BE26" s="35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9" t="s">
        <v>36</v>
      </c>
      <c r="M28" s="379"/>
      <c r="N28" s="379"/>
      <c r="O28" s="379"/>
      <c r="P28" s="379"/>
      <c r="Q28" s="38"/>
      <c r="R28" s="38"/>
      <c r="S28" s="38"/>
      <c r="T28" s="38"/>
      <c r="U28" s="38"/>
      <c r="V28" s="38"/>
      <c r="W28" s="379" t="s">
        <v>37</v>
      </c>
      <c r="X28" s="379"/>
      <c r="Y28" s="379"/>
      <c r="Z28" s="379"/>
      <c r="AA28" s="379"/>
      <c r="AB28" s="379"/>
      <c r="AC28" s="379"/>
      <c r="AD28" s="379"/>
      <c r="AE28" s="379"/>
      <c r="AF28" s="38"/>
      <c r="AG28" s="38"/>
      <c r="AH28" s="38"/>
      <c r="AI28" s="38"/>
      <c r="AJ28" s="38"/>
      <c r="AK28" s="379" t="s">
        <v>38</v>
      </c>
      <c r="AL28" s="379"/>
      <c r="AM28" s="379"/>
      <c r="AN28" s="379"/>
      <c r="AO28" s="379"/>
      <c r="AP28" s="38"/>
      <c r="AQ28" s="38"/>
      <c r="AR28" s="41"/>
      <c r="BE28" s="353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80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54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80">
        <v>0.15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54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80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54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80">
        <v>0.15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54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80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57" t="s">
        <v>47</v>
      </c>
      <c r="Y35" s="358"/>
      <c r="Z35" s="358"/>
      <c r="AA35" s="358"/>
      <c r="AB35" s="358"/>
      <c r="AC35" s="47"/>
      <c r="AD35" s="47"/>
      <c r="AE35" s="47"/>
      <c r="AF35" s="47"/>
      <c r="AG35" s="47"/>
      <c r="AH35" s="47"/>
      <c r="AI35" s="47"/>
      <c r="AJ35" s="47"/>
      <c r="AK35" s="359">
        <f>SUM(AK26:AK33)</f>
        <v>0</v>
      </c>
      <c r="AL35" s="358"/>
      <c r="AM35" s="358"/>
      <c r="AN35" s="358"/>
      <c r="AO35" s="36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14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060819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17</v>
      </c>
      <c r="D45" s="58"/>
      <c r="E45" s="58"/>
      <c r="F45" s="58"/>
      <c r="G45" s="58"/>
      <c r="H45" s="58"/>
      <c r="I45" s="58"/>
      <c r="J45" s="58"/>
      <c r="K45" s="58"/>
      <c r="L45" s="370" t="str">
        <f>K6</f>
        <v>Oprava VB Přerov</v>
      </c>
      <c r="M45" s="371"/>
      <c r="N45" s="371"/>
      <c r="O45" s="371"/>
      <c r="P45" s="371"/>
      <c r="Q45" s="371"/>
      <c r="R45" s="371"/>
      <c r="S45" s="371"/>
      <c r="T45" s="371"/>
      <c r="U45" s="371"/>
      <c r="V45" s="371"/>
      <c r="W45" s="371"/>
      <c r="X45" s="371"/>
      <c r="Y45" s="371"/>
      <c r="Z45" s="371"/>
      <c r="AA45" s="371"/>
      <c r="AB45" s="371"/>
      <c r="AC45" s="371"/>
      <c r="AD45" s="371"/>
      <c r="AE45" s="371"/>
      <c r="AF45" s="371"/>
      <c r="AG45" s="371"/>
      <c r="AH45" s="371"/>
      <c r="AI45" s="371"/>
      <c r="AJ45" s="371"/>
      <c r="AK45" s="371"/>
      <c r="AL45" s="371"/>
      <c r="AM45" s="371"/>
      <c r="AN45" s="371"/>
      <c r="AO45" s="37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72" t="str">
        <f>IF(AN8= "","",AN8)</f>
        <v/>
      </c>
      <c r="AN47" s="372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8" t="str">
        <f>IF(E17="","",E17)</f>
        <v xml:space="preserve"> </v>
      </c>
      <c r="AN49" s="369"/>
      <c r="AO49" s="369"/>
      <c r="AP49" s="369"/>
      <c r="AQ49" s="38"/>
      <c r="AR49" s="41"/>
      <c r="AS49" s="362" t="s">
        <v>49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68" t="str">
        <f>IF(E20="","",E20)</f>
        <v xml:space="preserve"> </v>
      </c>
      <c r="AN50" s="369"/>
      <c r="AO50" s="369"/>
      <c r="AP50" s="369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8" t="s">
        <v>50</v>
      </c>
      <c r="D52" s="389"/>
      <c r="E52" s="389"/>
      <c r="F52" s="389"/>
      <c r="G52" s="389"/>
      <c r="H52" s="68"/>
      <c r="I52" s="390" t="s">
        <v>51</v>
      </c>
      <c r="J52" s="389"/>
      <c r="K52" s="389"/>
      <c r="L52" s="389"/>
      <c r="M52" s="389"/>
      <c r="N52" s="389"/>
      <c r="O52" s="389"/>
      <c r="P52" s="389"/>
      <c r="Q52" s="389"/>
      <c r="R52" s="389"/>
      <c r="S52" s="389"/>
      <c r="T52" s="389"/>
      <c r="U52" s="389"/>
      <c r="V52" s="389"/>
      <c r="W52" s="389"/>
      <c r="X52" s="389"/>
      <c r="Y52" s="389"/>
      <c r="Z52" s="389"/>
      <c r="AA52" s="389"/>
      <c r="AB52" s="389"/>
      <c r="AC52" s="389"/>
      <c r="AD52" s="389"/>
      <c r="AE52" s="389"/>
      <c r="AF52" s="389"/>
      <c r="AG52" s="391" t="s">
        <v>52</v>
      </c>
      <c r="AH52" s="389"/>
      <c r="AI52" s="389"/>
      <c r="AJ52" s="389"/>
      <c r="AK52" s="389"/>
      <c r="AL52" s="389"/>
      <c r="AM52" s="389"/>
      <c r="AN52" s="390" t="s">
        <v>53</v>
      </c>
      <c r="AO52" s="389"/>
      <c r="AP52" s="389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93">
        <f>ROUND(AG55+AG63+AG66,2)</f>
        <v>0</v>
      </c>
      <c r="AH54" s="393"/>
      <c r="AI54" s="393"/>
      <c r="AJ54" s="393"/>
      <c r="AK54" s="393"/>
      <c r="AL54" s="393"/>
      <c r="AM54" s="393"/>
      <c r="AN54" s="394">
        <f t="shared" ref="AN54:AN66" si="0">SUM(AG54,AT54)</f>
        <v>0</v>
      </c>
      <c r="AO54" s="394"/>
      <c r="AP54" s="394"/>
      <c r="AQ54" s="80" t="s">
        <v>20</v>
      </c>
      <c r="AR54" s="81"/>
      <c r="AS54" s="82">
        <f>ROUND(AS55+AS63+AS66,2)</f>
        <v>0</v>
      </c>
      <c r="AT54" s="83">
        <f t="shared" ref="AT54:AT66" si="1">ROUND(SUM(AV54:AW54),2)</f>
        <v>0</v>
      </c>
      <c r="AU54" s="84">
        <f>ROUND(AU55+AU63+AU66,5)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ROUND(AZ55+AZ63+AZ66,2)</f>
        <v>0</v>
      </c>
      <c r="BA54" s="83">
        <f>ROUND(BA55+BA63+BA66,2)</f>
        <v>0</v>
      </c>
      <c r="BB54" s="83">
        <f>ROUND(BB55+BB63+BB66,2)</f>
        <v>0</v>
      </c>
      <c r="BC54" s="83">
        <f>ROUND(BC55+BC63+BC66,2)</f>
        <v>0</v>
      </c>
      <c r="BD54" s="85">
        <f>ROUND(BD55+BD63+BD66,2)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20</v>
      </c>
    </row>
    <row r="55" spans="1:91" s="7" customFormat="1" ht="16.5" customHeight="1">
      <c r="B55" s="88"/>
      <c r="C55" s="89"/>
      <c r="D55" s="386" t="s">
        <v>73</v>
      </c>
      <c r="E55" s="386"/>
      <c r="F55" s="386"/>
      <c r="G55" s="386"/>
      <c r="H55" s="386"/>
      <c r="I55" s="90"/>
      <c r="J55" s="386" t="s">
        <v>74</v>
      </c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7">
        <f>ROUND(AG56+AG57+AG58+AG61+AG62,2)</f>
        <v>0</v>
      </c>
      <c r="AH55" s="384"/>
      <c r="AI55" s="384"/>
      <c r="AJ55" s="384"/>
      <c r="AK55" s="384"/>
      <c r="AL55" s="384"/>
      <c r="AM55" s="384"/>
      <c r="AN55" s="383">
        <f t="shared" si="0"/>
        <v>0</v>
      </c>
      <c r="AO55" s="384"/>
      <c r="AP55" s="384"/>
      <c r="AQ55" s="91" t="s">
        <v>75</v>
      </c>
      <c r="AR55" s="92"/>
      <c r="AS55" s="93">
        <f>ROUND(AS56+AS57+AS58+AS61+AS62,2)</f>
        <v>0</v>
      </c>
      <c r="AT55" s="94">
        <f t="shared" si="1"/>
        <v>0</v>
      </c>
      <c r="AU55" s="95">
        <f>ROUND(AU56+AU57+AU58+AU61+AU62,5)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ROUND(AZ56+AZ57+AZ58+AZ61+AZ62,2)</f>
        <v>0</v>
      </c>
      <c r="BA55" s="94">
        <f>ROUND(BA56+BA57+BA58+BA61+BA62,2)</f>
        <v>0</v>
      </c>
      <c r="BB55" s="94">
        <f>ROUND(BB56+BB57+BB58+BB61+BB62,2)</f>
        <v>0</v>
      </c>
      <c r="BC55" s="94">
        <f>ROUND(BC56+BC57+BC58+BC61+BC62,2)</f>
        <v>0</v>
      </c>
      <c r="BD55" s="96">
        <f>ROUND(BD56+BD57+BD58+BD61+BD62,2)</f>
        <v>0</v>
      </c>
      <c r="BS55" s="97" t="s">
        <v>68</v>
      </c>
      <c r="BT55" s="97" t="s">
        <v>76</v>
      </c>
      <c r="BU55" s="97" t="s">
        <v>70</v>
      </c>
      <c r="BV55" s="97" t="s">
        <v>71</v>
      </c>
      <c r="BW55" s="97" t="s">
        <v>77</v>
      </c>
      <c r="BX55" s="97" t="s">
        <v>5</v>
      </c>
      <c r="CL55" s="97" t="s">
        <v>20</v>
      </c>
      <c r="CM55" s="97" t="s">
        <v>78</v>
      </c>
    </row>
    <row r="56" spans="1:91" s="4" customFormat="1" ht="16.5" customHeight="1">
      <c r="A56" s="98" t="s">
        <v>79</v>
      </c>
      <c r="B56" s="53"/>
      <c r="C56" s="99"/>
      <c r="D56" s="99"/>
      <c r="E56" s="385" t="s">
        <v>80</v>
      </c>
      <c r="F56" s="385"/>
      <c r="G56" s="385"/>
      <c r="H56" s="385"/>
      <c r="I56" s="385"/>
      <c r="J56" s="99"/>
      <c r="K56" s="385" t="s">
        <v>81</v>
      </c>
      <c r="L56" s="385"/>
      <c r="M56" s="385"/>
      <c r="N56" s="385"/>
      <c r="O56" s="385"/>
      <c r="P56" s="385"/>
      <c r="Q56" s="385"/>
      <c r="R56" s="385"/>
      <c r="S56" s="385"/>
      <c r="T56" s="385"/>
      <c r="U56" s="385"/>
      <c r="V56" s="385"/>
      <c r="W56" s="385"/>
      <c r="X56" s="385"/>
      <c r="Y56" s="385"/>
      <c r="Z56" s="385"/>
      <c r="AA56" s="385"/>
      <c r="AB56" s="385"/>
      <c r="AC56" s="385"/>
      <c r="AD56" s="385"/>
      <c r="AE56" s="385"/>
      <c r="AF56" s="385"/>
      <c r="AG56" s="381">
        <f>'č. 01 - Vnitřní prostory ...'!J32</f>
        <v>0</v>
      </c>
      <c r="AH56" s="382"/>
      <c r="AI56" s="382"/>
      <c r="AJ56" s="382"/>
      <c r="AK56" s="382"/>
      <c r="AL56" s="382"/>
      <c r="AM56" s="382"/>
      <c r="AN56" s="381">
        <f t="shared" si="0"/>
        <v>0</v>
      </c>
      <c r="AO56" s="382"/>
      <c r="AP56" s="382"/>
      <c r="AQ56" s="100" t="s">
        <v>82</v>
      </c>
      <c r="AR56" s="55"/>
      <c r="AS56" s="101">
        <v>0</v>
      </c>
      <c r="AT56" s="102">
        <f t="shared" si="1"/>
        <v>0</v>
      </c>
      <c r="AU56" s="103">
        <f>'č. 01 - Vnitřní prostory ...'!P102</f>
        <v>0</v>
      </c>
      <c r="AV56" s="102">
        <f>'č. 01 - Vnitřní prostory ...'!J35</f>
        <v>0</v>
      </c>
      <c r="AW56" s="102">
        <f>'č. 01 - Vnitřní prostory ...'!J36</f>
        <v>0</v>
      </c>
      <c r="AX56" s="102">
        <f>'č. 01 - Vnitřní prostory ...'!J37</f>
        <v>0</v>
      </c>
      <c r="AY56" s="102">
        <f>'č. 01 - Vnitřní prostory ...'!J38</f>
        <v>0</v>
      </c>
      <c r="AZ56" s="102">
        <f>'č. 01 - Vnitřní prostory ...'!F35</f>
        <v>0</v>
      </c>
      <c r="BA56" s="102">
        <f>'č. 01 - Vnitřní prostory ...'!F36</f>
        <v>0</v>
      </c>
      <c r="BB56" s="102">
        <f>'č. 01 - Vnitřní prostory ...'!F37</f>
        <v>0</v>
      </c>
      <c r="BC56" s="102">
        <f>'č. 01 - Vnitřní prostory ...'!F38</f>
        <v>0</v>
      </c>
      <c r="BD56" s="104">
        <f>'č. 01 - Vnitřní prostory ...'!F39</f>
        <v>0</v>
      </c>
      <c r="BT56" s="105" t="s">
        <v>78</v>
      </c>
      <c r="BV56" s="105" t="s">
        <v>71</v>
      </c>
      <c r="BW56" s="105" t="s">
        <v>83</v>
      </c>
      <c r="BX56" s="105" t="s">
        <v>77</v>
      </c>
      <c r="CL56" s="105" t="s">
        <v>20</v>
      </c>
    </row>
    <row r="57" spans="1:91" s="4" customFormat="1" ht="16.5" customHeight="1">
      <c r="A57" s="98" t="s">
        <v>79</v>
      </c>
      <c r="B57" s="53"/>
      <c r="C57" s="99"/>
      <c r="D57" s="99"/>
      <c r="E57" s="385" t="s">
        <v>84</v>
      </c>
      <c r="F57" s="385"/>
      <c r="G57" s="385"/>
      <c r="H57" s="385"/>
      <c r="I57" s="385"/>
      <c r="J57" s="99"/>
      <c r="K57" s="385" t="s">
        <v>85</v>
      </c>
      <c r="L57" s="385"/>
      <c r="M57" s="385"/>
      <c r="N57" s="385"/>
      <c r="O57" s="385"/>
      <c r="P57" s="385"/>
      <c r="Q57" s="385"/>
      <c r="R57" s="385"/>
      <c r="S57" s="385"/>
      <c r="T57" s="385"/>
      <c r="U57" s="385"/>
      <c r="V57" s="385"/>
      <c r="W57" s="385"/>
      <c r="X57" s="385"/>
      <c r="Y57" s="385"/>
      <c r="Z57" s="385"/>
      <c r="AA57" s="385"/>
      <c r="AB57" s="385"/>
      <c r="AC57" s="385"/>
      <c r="AD57" s="385"/>
      <c r="AE57" s="385"/>
      <c r="AF57" s="385"/>
      <c r="AG57" s="381">
        <f>'č. 02 - Vnitřní instalace...'!J32</f>
        <v>0</v>
      </c>
      <c r="AH57" s="382"/>
      <c r="AI57" s="382"/>
      <c r="AJ57" s="382"/>
      <c r="AK57" s="382"/>
      <c r="AL57" s="382"/>
      <c r="AM57" s="382"/>
      <c r="AN57" s="381">
        <f t="shared" si="0"/>
        <v>0</v>
      </c>
      <c r="AO57" s="382"/>
      <c r="AP57" s="382"/>
      <c r="AQ57" s="100" t="s">
        <v>82</v>
      </c>
      <c r="AR57" s="55"/>
      <c r="AS57" s="101">
        <v>0</v>
      </c>
      <c r="AT57" s="102">
        <f t="shared" si="1"/>
        <v>0</v>
      </c>
      <c r="AU57" s="103">
        <f>'č. 02 - Vnitřní instalace...'!P99</f>
        <v>0</v>
      </c>
      <c r="AV57" s="102">
        <f>'č. 02 - Vnitřní instalace...'!J35</f>
        <v>0</v>
      </c>
      <c r="AW57" s="102">
        <f>'č. 02 - Vnitřní instalace...'!J36</f>
        <v>0</v>
      </c>
      <c r="AX57" s="102">
        <f>'č. 02 - Vnitřní instalace...'!J37</f>
        <v>0</v>
      </c>
      <c r="AY57" s="102">
        <f>'č. 02 - Vnitřní instalace...'!J38</f>
        <v>0</v>
      </c>
      <c r="AZ57" s="102">
        <f>'č. 02 - Vnitřní instalace...'!F35</f>
        <v>0</v>
      </c>
      <c r="BA57" s="102">
        <f>'č. 02 - Vnitřní instalace...'!F36</f>
        <v>0</v>
      </c>
      <c r="BB57" s="102">
        <f>'č. 02 - Vnitřní instalace...'!F37</f>
        <v>0</v>
      </c>
      <c r="BC57" s="102">
        <f>'č. 02 - Vnitřní instalace...'!F38</f>
        <v>0</v>
      </c>
      <c r="BD57" s="104">
        <f>'č. 02 - Vnitřní instalace...'!F39</f>
        <v>0</v>
      </c>
      <c r="BT57" s="105" t="s">
        <v>78</v>
      </c>
      <c r="BV57" s="105" t="s">
        <v>71</v>
      </c>
      <c r="BW57" s="105" t="s">
        <v>86</v>
      </c>
      <c r="BX57" s="105" t="s">
        <v>77</v>
      </c>
      <c r="CL57" s="105" t="s">
        <v>20</v>
      </c>
    </row>
    <row r="58" spans="1:91" s="4" customFormat="1" ht="16.5" customHeight="1">
      <c r="B58" s="53"/>
      <c r="C58" s="99"/>
      <c r="D58" s="99"/>
      <c r="E58" s="385" t="s">
        <v>87</v>
      </c>
      <c r="F58" s="385"/>
      <c r="G58" s="385"/>
      <c r="H58" s="385"/>
      <c r="I58" s="385"/>
      <c r="J58" s="99"/>
      <c r="K58" s="385" t="s">
        <v>88</v>
      </c>
      <c r="L58" s="385"/>
      <c r="M58" s="385"/>
      <c r="N58" s="385"/>
      <c r="O58" s="385"/>
      <c r="P58" s="385"/>
      <c r="Q58" s="385"/>
      <c r="R58" s="385"/>
      <c r="S58" s="385"/>
      <c r="T58" s="385"/>
      <c r="U58" s="385"/>
      <c r="V58" s="385"/>
      <c r="W58" s="385"/>
      <c r="X58" s="385"/>
      <c r="Y58" s="385"/>
      <c r="Z58" s="385"/>
      <c r="AA58" s="385"/>
      <c r="AB58" s="385"/>
      <c r="AC58" s="385"/>
      <c r="AD58" s="385"/>
      <c r="AE58" s="385"/>
      <c r="AF58" s="385"/>
      <c r="AG58" s="392">
        <f>ROUND(SUM(AG59:AG60),2)</f>
        <v>0</v>
      </c>
      <c r="AH58" s="382"/>
      <c r="AI58" s="382"/>
      <c r="AJ58" s="382"/>
      <c r="AK58" s="382"/>
      <c r="AL58" s="382"/>
      <c r="AM58" s="382"/>
      <c r="AN58" s="381">
        <f t="shared" si="0"/>
        <v>0</v>
      </c>
      <c r="AO58" s="382"/>
      <c r="AP58" s="382"/>
      <c r="AQ58" s="100" t="s">
        <v>82</v>
      </c>
      <c r="AR58" s="55"/>
      <c r="AS58" s="101">
        <f>ROUND(SUM(AS59:AS60),2)</f>
        <v>0</v>
      </c>
      <c r="AT58" s="102">
        <f t="shared" si="1"/>
        <v>0</v>
      </c>
      <c r="AU58" s="103">
        <f>ROUND(SUM(AU59:AU60),5)</f>
        <v>0</v>
      </c>
      <c r="AV58" s="102">
        <f>ROUND(AZ58*L29,2)</f>
        <v>0</v>
      </c>
      <c r="AW58" s="102">
        <f>ROUND(BA58*L30,2)</f>
        <v>0</v>
      </c>
      <c r="AX58" s="102">
        <f>ROUND(BB58*L29,2)</f>
        <v>0</v>
      </c>
      <c r="AY58" s="102">
        <f>ROUND(BC58*L30,2)</f>
        <v>0</v>
      </c>
      <c r="AZ58" s="102">
        <f>ROUND(SUM(AZ59:AZ60),2)</f>
        <v>0</v>
      </c>
      <c r="BA58" s="102">
        <f>ROUND(SUM(BA59:BA60),2)</f>
        <v>0</v>
      </c>
      <c r="BB58" s="102">
        <f>ROUND(SUM(BB59:BB60),2)</f>
        <v>0</v>
      </c>
      <c r="BC58" s="102">
        <f>ROUND(SUM(BC59:BC60),2)</f>
        <v>0</v>
      </c>
      <c r="BD58" s="104">
        <f>ROUND(SUM(BD59:BD60),2)</f>
        <v>0</v>
      </c>
      <c r="BS58" s="105" t="s">
        <v>68</v>
      </c>
      <c r="BT58" s="105" t="s">
        <v>78</v>
      </c>
      <c r="BU58" s="105" t="s">
        <v>70</v>
      </c>
      <c r="BV58" s="105" t="s">
        <v>71</v>
      </c>
      <c r="BW58" s="105" t="s">
        <v>89</v>
      </c>
      <c r="BX58" s="105" t="s">
        <v>77</v>
      </c>
      <c r="CL58" s="105" t="s">
        <v>20</v>
      </c>
    </row>
    <row r="59" spans="1:91" s="4" customFormat="1" ht="16.5" customHeight="1">
      <c r="A59" s="98" t="s">
        <v>79</v>
      </c>
      <c r="B59" s="53"/>
      <c r="C59" s="99"/>
      <c r="D59" s="99"/>
      <c r="E59" s="99"/>
      <c r="F59" s="385" t="s">
        <v>90</v>
      </c>
      <c r="G59" s="385"/>
      <c r="H59" s="385"/>
      <c r="I59" s="385"/>
      <c r="J59" s="385"/>
      <c r="K59" s="99"/>
      <c r="L59" s="385" t="s">
        <v>91</v>
      </c>
      <c r="M59" s="385"/>
      <c r="N59" s="385"/>
      <c r="O59" s="385"/>
      <c r="P59" s="385"/>
      <c r="Q59" s="385"/>
      <c r="R59" s="385"/>
      <c r="S59" s="385"/>
      <c r="T59" s="385"/>
      <c r="U59" s="385"/>
      <c r="V59" s="385"/>
      <c r="W59" s="385"/>
      <c r="X59" s="385"/>
      <c r="Y59" s="385"/>
      <c r="Z59" s="385"/>
      <c r="AA59" s="385"/>
      <c r="AB59" s="385"/>
      <c r="AC59" s="385"/>
      <c r="AD59" s="385"/>
      <c r="AE59" s="385"/>
      <c r="AF59" s="385"/>
      <c r="AG59" s="381">
        <f>'S - část elektro'!J34</f>
        <v>0</v>
      </c>
      <c r="AH59" s="382"/>
      <c r="AI59" s="382"/>
      <c r="AJ59" s="382"/>
      <c r="AK59" s="382"/>
      <c r="AL59" s="382"/>
      <c r="AM59" s="382"/>
      <c r="AN59" s="381">
        <f t="shared" si="0"/>
        <v>0</v>
      </c>
      <c r="AO59" s="382"/>
      <c r="AP59" s="382"/>
      <c r="AQ59" s="100" t="s">
        <v>82</v>
      </c>
      <c r="AR59" s="55"/>
      <c r="AS59" s="101">
        <v>0</v>
      </c>
      <c r="AT59" s="102">
        <f t="shared" si="1"/>
        <v>0</v>
      </c>
      <c r="AU59" s="103">
        <f>'S - část elektro'!P99</f>
        <v>0</v>
      </c>
      <c r="AV59" s="102">
        <f>'S - část elektro'!J37</f>
        <v>0</v>
      </c>
      <c r="AW59" s="102">
        <f>'S - část elektro'!J38</f>
        <v>0</v>
      </c>
      <c r="AX59" s="102">
        <f>'S - část elektro'!J39</f>
        <v>0</v>
      </c>
      <c r="AY59" s="102">
        <f>'S - část elektro'!J40</f>
        <v>0</v>
      </c>
      <c r="AZ59" s="102">
        <f>'S - část elektro'!F37</f>
        <v>0</v>
      </c>
      <c r="BA59" s="102">
        <f>'S - část elektro'!F38</f>
        <v>0</v>
      </c>
      <c r="BB59" s="102">
        <f>'S - část elektro'!F39</f>
        <v>0</v>
      </c>
      <c r="BC59" s="102">
        <f>'S - část elektro'!F40</f>
        <v>0</v>
      </c>
      <c r="BD59" s="104">
        <f>'S - část elektro'!F41</f>
        <v>0</v>
      </c>
      <c r="BT59" s="105" t="s">
        <v>92</v>
      </c>
      <c r="BV59" s="105" t="s">
        <v>71</v>
      </c>
      <c r="BW59" s="105" t="s">
        <v>93</v>
      </c>
      <c r="BX59" s="105" t="s">
        <v>89</v>
      </c>
      <c r="CL59" s="105" t="s">
        <v>20</v>
      </c>
    </row>
    <row r="60" spans="1:91" s="4" customFormat="1" ht="16.5" customHeight="1">
      <c r="A60" s="98" t="s">
        <v>79</v>
      </c>
      <c r="B60" s="53"/>
      <c r="C60" s="99"/>
      <c r="D60" s="99"/>
      <c r="E60" s="99"/>
      <c r="F60" s="385" t="s">
        <v>94</v>
      </c>
      <c r="G60" s="385"/>
      <c r="H60" s="385"/>
      <c r="I60" s="385"/>
      <c r="J60" s="385"/>
      <c r="K60" s="99"/>
      <c r="L60" s="385" t="s">
        <v>91</v>
      </c>
      <c r="M60" s="385"/>
      <c r="N60" s="385"/>
      <c r="O60" s="385"/>
      <c r="P60" s="385"/>
      <c r="Q60" s="385"/>
      <c r="R60" s="385"/>
      <c r="S60" s="385"/>
      <c r="T60" s="385"/>
      <c r="U60" s="385"/>
      <c r="V60" s="385"/>
      <c r="W60" s="385"/>
      <c r="X60" s="385"/>
      <c r="Y60" s="385"/>
      <c r="Z60" s="385"/>
      <c r="AA60" s="385"/>
      <c r="AB60" s="385"/>
      <c r="AC60" s="385"/>
      <c r="AD60" s="385"/>
      <c r="AE60" s="385"/>
      <c r="AF60" s="385"/>
      <c r="AG60" s="381">
        <f>'U - část elektro'!J34</f>
        <v>0</v>
      </c>
      <c r="AH60" s="382"/>
      <c r="AI60" s="382"/>
      <c r="AJ60" s="382"/>
      <c r="AK60" s="382"/>
      <c r="AL60" s="382"/>
      <c r="AM60" s="382"/>
      <c r="AN60" s="381">
        <f t="shared" si="0"/>
        <v>0</v>
      </c>
      <c r="AO60" s="382"/>
      <c r="AP60" s="382"/>
      <c r="AQ60" s="100" t="s">
        <v>82</v>
      </c>
      <c r="AR60" s="55"/>
      <c r="AS60" s="101">
        <v>0</v>
      </c>
      <c r="AT60" s="102">
        <f t="shared" si="1"/>
        <v>0</v>
      </c>
      <c r="AU60" s="103">
        <f>'U - část elektro'!P96</f>
        <v>0</v>
      </c>
      <c r="AV60" s="102">
        <f>'U - část elektro'!J37</f>
        <v>0</v>
      </c>
      <c r="AW60" s="102">
        <f>'U - část elektro'!J38</f>
        <v>0</v>
      </c>
      <c r="AX60" s="102">
        <f>'U - část elektro'!J39</f>
        <v>0</v>
      </c>
      <c r="AY60" s="102">
        <f>'U - část elektro'!J40</f>
        <v>0</v>
      </c>
      <c r="AZ60" s="102">
        <f>'U - část elektro'!F37</f>
        <v>0</v>
      </c>
      <c r="BA60" s="102">
        <f>'U - část elektro'!F38</f>
        <v>0</v>
      </c>
      <c r="BB60" s="102">
        <f>'U - část elektro'!F39</f>
        <v>0</v>
      </c>
      <c r="BC60" s="102">
        <f>'U - část elektro'!F40</f>
        <v>0</v>
      </c>
      <c r="BD60" s="104">
        <f>'U - část elektro'!F41</f>
        <v>0</v>
      </c>
      <c r="BT60" s="105" t="s">
        <v>92</v>
      </c>
      <c r="BV60" s="105" t="s">
        <v>71</v>
      </c>
      <c r="BW60" s="105" t="s">
        <v>95</v>
      </c>
      <c r="BX60" s="105" t="s">
        <v>89</v>
      </c>
      <c r="CL60" s="105" t="s">
        <v>20</v>
      </c>
    </row>
    <row r="61" spans="1:91" s="4" customFormat="1" ht="16.5" customHeight="1">
      <c r="A61" s="98" t="s">
        <v>79</v>
      </c>
      <c r="B61" s="53"/>
      <c r="C61" s="99"/>
      <c r="D61" s="99"/>
      <c r="E61" s="385" t="s">
        <v>96</v>
      </c>
      <c r="F61" s="385"/>
      <c r="G61" s="385"/>
      <c r="H61" s="385"/>
      <c r="I61" s="385"/>
      <c r="J61" s="99"/>
      <c r="K61" s="385" t="s">
        <v>97</v>
      </c>
      <c r="L61" s="385"/>
      <c r="M61" s="385"/>
      <c r="N61" s="385"/>
      <c r="O61" s="385"/>
      <c r="P61" s="385"/>
      <c r="Q61" s="385"/>
      <c r="R61" s="385"/>
      <c r="S61" s="385"/>
      <c r="T61" s="385"/>
      <c r="U61" s="385"/>
      <c r="V61" s="385"/>
      <c r="W61" s="385"/>
      <c r="X61" s="385"/>
      <c r="Y61" s="385"/>
      <c r="Z61" s="385"/>
      <c r="AA61" s="385"/>
      <c r="AB61" s="385"/>
      <c r="AC61" s="385"/>
      <c r="AD61" s="385"/>
      <c r="AE61" s="385"/>
      <c r="AF61" s="385"/>
      <c r="AG61" s="381">
        <f>'č. 04 - Ústřední vytápění'!J32</f>
        <v>0</v>
      </c>
      <c r="AH61" s="382"/>
      <c r="AI61" s="382"/>
      <c r="AJ61" s="382"/>
      <c r="AK61" s="382"/>
      <c r="AL61" s="382"/>
      <c r="AM61" s="382"/>
      <c r="AN61" s="381">
        <f t="shared" si="0"/>
        <v>0</v>
      </c>
      <c r="AO61" s="382"/>
      <c r="AP61" s="382"/>
      <c r="AQ61" s="100" t="s">
        <v>82</v>
      </c>
      <c r="AR61" s="55"/>
      <c r="AS61" s="101">
        <v>0</v>
      </c>
      <c r="AT61" s="102">
        <f t="shared" si="1"/>
        <v>0</v>
      </c>
      <c r="AU61" s="103">
        <f>'č. 04 - Ústřední vytápění'!P100</f>
        <v>0</v>
      </c>
      <c r="AV61" s="102">
        <f>'č. 04 - Ústřední vytápění'!J35</f>
        <v>0</v>
      </c>
      <c r="AW61" s="102">
        <f>'č. 04 - Ústřední vytápění'!J36</f>
        <v>0</v>
      </c>
      <c r="AX61" s="102">
        <f>'č. 04 - Ústřední vytápění'!J37</f>
        <v>0</v>
      </c>
      <c r="AY61" s="102">
        <f>'č. 04 - Ústřední vytápění'!J38</f>
        <v>0</v>
      </c>
      <c r="AZ61" s="102">
        <f>'č. 04 - Ústřední vytápění'!F35</f>
        <v>0</v>
      </c>
      <c r="BA61" s="102">
        <f>'č. 04 - Ústřední vytápění'!F36</f>
        <v>0</v>
      </c>
      <c r="BB61" s="102">
        <f>'č. 04 - Ústřední vytápění'!F37</f>
        <v>0</v>
      </c>
      <c r="BC61" s="102">
        <f>'č. 04 - Ústřední vytápění'!F38</f>
        <v>0</v>
      </c>
      <c r="BD61" s="104">
        <f>'č. 04 - Ústřední vytápění'!F39</f>
        <v>0</v>
      </c>
      <c r="BT61" s="105" t="s">
        <v>78</v>
      </c>
      <c r="BV61" s="105" t="s">
        <v>71</v>
      </c>
      <c r="BW61" s="105" t="s">
        <v>98</v>
      </c>
      <c r="BX61" s="105" t="s">
        <v>77</v>
      </c>
      <c r="CL61" s="105" t="s">
        <v>20</v>
      </c>
    </row>
    <row r="62" spans="1:91" s="4" customFormat="1" ht="16.5" customHeight="1">
      <c r="A62" s="98" t="s">
        <v>79</v>
      </c>
      <c r="B62" s="53"/>
      <c r="C62" s="99"/>
      <c r="D62" s="99"/>
      <c r="E62" s="385" t="s">
        <v>99</v>
      </c>
      <c r="F62" s="385"/>
      <c r="G62" s="385"/>
      <c r="H62" s="385"/>
      <c r="I62" s="385"/>
      <c r="J62" s="99"/>
      <c r="K62" s="385" t="s">
        <v>100</v>
      </c>
      <c r="L62" s="385"/>
      <c r="M62" s="385"/>
      <c r="N62" s="385"/>
      <c r="O62" s="385"/>
      <c r="P62" s="385"/>
      <c r="Q62" s="385"/>
      <c r="R62" s="385"/>
      <c r="S62" s="385"/>
      <c r="T62" s="385"/>
      <c r="U62" s="385"/>
      <c r="V62" s="385"/>
      <c r="W62" s="385"/>
      <c r="X62" s="385"/>
      <c r="Y62" s="385"/>
      <c r="Z62" s="385"/>
      <c r="AA62" s="385"/>
      <c r="AB62" s="385"/>
      <c r="AC62" s="385"/>
      <c r="AD62" s="385"/>
      <c r="AE62" s="385"/>
      <c r="AF62" s="385"/>
      <c r="AG62" s="381">
        <f>'č. 05 - Zpevněná plocha -...'!J32</f>
        <v>0</v>
      </c>
      <c r="AH62" s="382"/>
      <c r="AI62" s="382"/>
      <c r="AJ62" s="382"/>
      <c r="AK62" s="382"/>
      <c r="AL62" s="382"/>
      <c r="AM62" s="382"/>
      <c r="AN62" s="381">
        <f t="shared" si="0"/>
        <v>0</v>
      </c>
      <c r="AO62" s="382"/>
      <c r="AP62" s="382"/>
      <c r="AQ62" s="100" t="s">
        <v>82</v>
      </c>
      <c r="AR62" s="55"/>
      <c r="AS62" s="101">
        <v>0</v>
      </c>
      <c r="AT62" s="102">
        <f t="shared" si="1"/>
        <v>0</v>
      </c>
      <c r="AU62" s="103">
        <f>'č. 05 - Zpevněná plocha -...'!P95</f>
        <v>0</v>
      </c>
      <c r="AV62" s="102">
        <f>'č. 05 - Zpevněná plocha -...'!J35</f>
        <v>0</v>
      </c>
      <c r="AW62" s="102">
        <f>'č. 05 - Zpevněná plocha -...'!J36</f>
        <v>0</v>
      </c>
      <c r="AX62" s="102">
        <f>'č. 05 - Zpevněná plocha -...'!J37</f>
        <v>0</v>
      </c>
      <c r="AY62" s="102">
        <f>'č. 05 - Zpevněná plocha -...'!J38</f>
        <v>0</v>
      </c>
      <c r="AZ62" s="102">
        <f>'č. 05 - Zpevněná plocha -...'!F35</f>
        <v>0</v>
      </c>
      <c r="BA62" s="102">
        <f>'č. 05 - Zpevněná plocha -...'!F36</f>
        <v>0</v>
      </c>
      <c r="BB62" s="102">
        <f>'č. 05 - Zpevněná plocha -...'!F37</f>
        <v>0</v>
      </c>
      <c r="BC62" s="102">
        <f>'č. 05 - Zpevněná plocha -...'!F38</f>
        <v>0</v>
      </c>
      <c r="BD62" s="104">
        <f>'č. 05 - Zpevněná plocha -...'!F39</f>
        <v>0</v>
      </c>
      <c r="BT62" s="105" t="s">
        <v>78</v>
      </c>
      <c r="BV62" s="105" t="s">
        <v>71</v>
      </c>
      <c r="BW62" s="105" t="s">
        <v>101</v>
      </c>
      <c r="BX62" s="105" t="s">
        <v>77</v>
      </c>
      <c r="CL62" s="105" t="s">
        <v>20</v>
      </c>
    </row>
    <row r="63" spans="1:91" s="7" customFormat="1" ht="16.5" customHeight="1">
      <c r="B63" s="88"/>
      <c r="C63" s="89"/>
      <c r="D63" s="386" t="s">
        <v>102</v>
      </c>
      <c r="E63" s="386"/>
      <c r="F63" s="386"/>
      <c r="G63" s="386"/>
      <c r="H63" s="386"/>
      <c r="I63" s="90"/>
      <c r="J63" s="386" t="s">
        <v>103</v>
      </c>
      <c r="K63" s="386"/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  <c r="AA63" s="386"/>
      <c r="AB63" s="386"/>
      <c r="AC63" s="386"/>
      <c r="AD63" s="386"/>
      <c r="AE63" s="386"/>
      <c r="AF63" s="386"/>
      <c r="AG63" s="387">
        <f>ROUND(SUM(AG64:AG65),2)</f>
        <v>0</v>
      </c>
      <c r="AH63" s="384"/>
      <c r="AI63" s="384"/>
      <c r="AJ63" s="384"/>
      <c r="AK63" s="384"/>
      <c r="AL63" s="384"/>
      <c r="AM63" s="384"/>
      <c r="AN63" s="383">
        <f t="shared" si="0"/>
        <v>0</v>
      </c>
      <c r="AO63" s="384"/>
      <c r="AP63" s="384"/>
      <c r="AQ63" s="91" t="s">
        <v>75</v>
      </c>
      <c r="AR63" s="92"/>
      <c r="AS63" s="93">
        <f>ROUND(SUM(AS64:AS65),2)</f>
        <v>0</v>
      </c>
      <c r="AT63" s="94">
        <f t="shared" si="1"/>
        <v>0</v>
      </c>
      <c r="AU63" s="95">
        <f>ROUND(SUM(AU64:AU65),5)</f>
        <v>0</v>
      </c>
      <c r="AV63" s="94">
        <f>ROUND(AZ63*L29,2)</f>
        <v>0</v>
      </c>
      <c r="AW63" s="94">
        <f>ROUND(BA63*L30,2)</f>
        <v>0</v>
      </c>
      <c r="AX63" s="94">
        <f>ROUND(BB63*L29,2)</f>
        <v>0</v>
      </c>
      <c r="AY63" s="94">
        <f>ROUND(BC63*L30,2)</f>
        <v>0</v>
      </c>
      <c r="AZ63" s="94">
        <f>ROUND(SUM(AZ64:AZ65),2)</f>
        <v>0</v>
      </c>
      <c r="BA63" s="94">
        <f>ROUND(SUM(BA64:BA65),2)</f>
        <v>0</v>
      </c>
      <c r="BB63" s="94">
        <f>ROUND(SUM(BB64:BB65),2)</f>
        <v>0</v>
      </c>
      <c r="BC63" s="94">
        <f>ROUND(SUM(BC64:BC65),2)</f>
        <v>0</v>
      </c>
      <c r="BD63" s="96">
        <f>ROUND(SUM(BD64:BD65),2)</f>
        <v>0</v>
      </c>
      <c r="BS63" s="97" t="s">
        <v>68</v>
      </c>
      <c r="BT63" s="97" t="s">
        <v>76</v>
      </c>
      <c r="BU63" s="97" t="s">
        <v>70</v>
      </c>
      <c r="BV63" s="97" t="s">
        <v>71</v>
      </c>
      <c r="BW63" s="97" t="s">
        <v>104</v>
      </c>
      <c r="BX63" s="97" t="s">
        <v>5</v>
      </c>
      <c r="CL63" s="97" t="s">
        <v>20</v>
      </c>
      <c r="CM63" s="97" t="s">
        <v>78</v>
      </c>
    </row>
    <row r="64" spans="1:91" s="4" customFormat="1" ht="16.5" customHeight="1">
      <c r="A64" s="98" t="s">
        <v>79</v>
      </c>
      <c r="B64" s="53"/>
      <c r="C64" s="99"/>
      <c r="D64" s="99"/>
      <c r="E64" s="385" t="s">
        <v>80</v>
      </c>
      <c r="F64" s="385"/>
      <c r="G64" s="385"/>
      <c r="H64" s="385"/>
      <c r="I64" s="385"/>
      <c r="J64" s="99"/>
      <c r="K64" s="385" t="s">
        <v>105</v>
      </c>
      <c r="L64" s="385"/>
      <c r="M64" s="385"/>
      <c r="N64" s="385"/>
      <c r="O64" s="385"/>
      <c r="P64" s="385"/>
      <c r="Q64" s="385"/>
      <c r="R64" s="385"/>
      <c r="S64" s="385"/>
      <c r="T64" s="385"/>
      <c r="U64" s="385"/>
      <c r="V64" s="385"/>
      <c r="W64" s="385"/>
      <c r="X64" s="385"/>
      <c r="Y64" s="385"/>
      <c r="Z64" s="385"/>
      <c r="AA64" s="385"/>
      <c r="AB64" s="385"/>
      <c r="AC64" s="385"/>
      <c r="AD64" s="385"/>
      <c r="AE64" s="385"/>
      <c r="AF64" s="385"/>
      <c r="AG64" s="381">
        <f>'č. 01 - Dveře vstupní - r...'!J32</f>
        <v>0</v>
      </c>
      <c r="AH64" s="382"/>
      <c r="AI64" s="382"/>
      <c r="AJ64" s="382"/>
      <c r="AK64" s="382"/>
      <c r="AL64" s="382"/>
      <c r="AM64" s="382"/>
      <c r="AN64" s="381">
        <f t="shared" si="0"/>
        <v>0</v>
      </c>
      <c r="AO64" s="382"/>
      <c r="AP64" s="382"/>
      <c r="AQ64" s="100" t="s">
        <v>82</v>
      </c>
      <c r="AR64" s="55"/>
      <c r="AS64" s="101">
        <v>0</v>
      </c>
      <c r="AT64" s="102">
        <f t="shared" si="1"/>
        <v>0</v>
      </c>
      <c r="AU64" s="103">
        <f>'č. 01 - Dveře vstupní - r...'!P89</f>
        <v>0</v>
      </c>
      <c r="AV64" s="102">
        <f>'č. 01 - Dveře vstupní - r...'!J35</f>
        <v>0</v>
      </c>
      <c r="AW64" s="102">
        <f>'č. 01 - Dveře vstupní - r...'!J36</f>
        <v>0</v>
      </c>
      <c r="AX64" s="102">
        <f>'č. 01 - Dveře vstupní - r...'!J37</f>
        <v>0</v>
      </c>
      <c r="AY64" s="102">
        <f>'č. 01 - Dveře vstupní - r...'!J38</f>
        <v>0</v>
      </c>
      <c r="AZ64" s="102">
        <f>'č. 01 - Dveře vstupní - r...'!F35</f>
        <v>0</v>
      </c>
      <c r="BA64" s="102">
        <f>'č. 01 - Dveře vstupní - r...'!F36</f>
        <v>0</v>
      </c>
      <c r="BB64" s="102">
        <f>'č. 01 - Dveře vstupní - r...'!F37</f>
        <v>0</v>
      </c>
      <c r="BC64" s="102">
        <f>'č. 01 - Dveře vstupní - r...'!F38</f>
        <v>0</v>
      </c>
      <c r="BD64" s="104">
        <f>'č. 01 - Dveře vstupní - r...'!F39</f>
        <v>0</v>
      </c>
      <c r="BT64" s="105" t="s">
        <v>78</v>
      </c>
      <c r="BV64" s="105" t="s">
        <v>71</v>
      </c>
      <c r="BW64" s="105" t="s">
        <v>106</v>
      </c>
      <c r="BX64" s="105" t="s">
        <v>104</v>
      </c>
      <c r="CL64" s="105" t="s">
        <v>20</v>
      </c>
    </row>
    <row r="65" spans="1:91" s="4" customFormat="1" ht="16.5" customHeight="1">
      <c r="A65" s="98" t="s">
        <v>79</v>
      </c>
      <c r="B65" s="53"/>
      <c r="C65" s="99"/>
      <c r="D65" s="99"/>
      <c r="E65" s="385" t="s">
        <v>84</v>
      </c>
      <c r="F65" s="385"/>
      <c r="G65" s="385"/>
      <c r="H65" s="385"/>
      <c r="I65" s="385"/>
      <c r="J65" s="99"/>
      <c r="K65" s="385" t="s">
        <v>107</v>
      </c>
      <c r="L65" s="385"/>
      <c r="M65" s="385"/>
      <c r="N65" s="385"/>
      <c r="O65" s="385"/>
      <c r="P65" s="385"/>
      <c r="Q65" s="385"/>
      <c r="R65" s="385"/>
      <c r="S65" s="385"/>
      <c r="T65" s="385"/>
      <c r="U65" s="385"/>
      <c r="V65" s="385"/>
      <c r="W65" s="385"/>
      <c r="X65" s="385"/>
      <c r="Y65" s="385"/>
      <c r="Z65" s="385"/>
      <c r="AA65" s="385"/>
      <c r="AB65" s="385"/>
      <c r="AC65" s="385"/>
      <c r="AD65" s="385"/>
      <c r="AE65" s="385"/>
      <c r="AF65" s="385"/>
      <c r="AG65" s="381">
        <f>'č. 02 - Okna - repase'!J32</f>
        <v>0</v>
      </c>
      <c r="AH65" s="382"/>
      <c r="AI65" s="382"/>
      <c r="AJ65" s="382"/>
      <c r="AK65" s="382"/>
      <c r="AL65" s="382"/>
      <c r="AM65" s="382"/>
      <c r="AN65" s="381">
        <f t="shared" si="0"/>
        <v>0</v>
      </c>
      <c r="AO65" s="382"/>
      <c r="AP65" s="382"/>
      <c r="AQ65" s="100" t="s">
        <v>82</v>
      </c>
      <c r="AR65" s="55"/>
      <c r="AS65" s="101">
        <v>0</v>
      </c>
      <c r="AT65" s="102">
        <f t="shared" si="1"/>
        <v>0</v>
      </c>
      <c r="AU65" s="103">
        <f>'č. 02 - Okna - repase'!P94</f>
        <v>0</v>
      </c>
      <c r="AV65" s="102">
        <f>'č. 02 - Okna - repase'!J35</f>
        <v>0</v>
      </c>
      <c r="AW65" s="102">
        <f>'č. 02 - Okna - repase'!J36</f>
        <v>0</v>
      </c>
      <c r="AX65" s="102">
        <f>'č. 02 - Okna - repase'!J37</f>
        <v>0</v>
      </c>
      <c r="AY65" s="102">
        <f>'č. 02 - Okna - repase'!J38</f>
        <v>0</v>
      </c>
      <c r="AZ65" s="102">
        <f>'č. 02 - Okna - repase'!F35</f>
        <v>0</v>
      </c>
      <c r="BA65" s="102">
        <f>'č. 02 - Okna - repase'!F36</f>
        <v>0</v>
      </c>
      <c r="BB65" s="102">
        <f>'č. 02 - Okna - repase'!F37</f>
        <v>0</v>
      </c>
      <c r="BC65" s="102">
        <f>'č. 02 - Okna - repase'!F38</f>
        <v>0</v>
      </c>
      <c r="BD65" s="104">
        <f>'č. 02 - Okna - repase'!F39</f>
        <v>0</v>
      </c>
      <c r="BT65" s="105" t="s">
        <v>78</v>
      </c>
      <c r="BV65" s="105" t="s">
        <v>71</v>
      </c>
      <c r="BW65" s="105" t="s">
        <v>108</v>
      </c>
      <c r="BX65" s="105" t="s">
        <v>104</v>
      </c>
      <c r="CL65" s="105" t="s">
        <v>20</v>
      </c>
    </row>
    <row r="66" spans="1:91" s="7" customFormat="1" ht="16.5" customHeight="1">
      <c r="A66" s="98" t="s">
        <v>79</v>
      </c>
      <c r="B66" s="88"/>
      <c r="C66" s="89"/>
      <c r="D66" s="386" t="s">
        <v>109</v>
      </c>
      <c r="E66" s="386"/>
      <c r="F66" s="386"/>
      <c r="G66" s="386"/>
      <c r="H66" s="386"/>
      <c r="I66" s="90"/>
      <c r="J66" s="386" t="s">
        <v>110</v>
      </c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386"/>
      <c r="AE66" s="386"/>
      <c r="AF66" s="386"/>
      <c r="AG66" s="383">
        <f>'SO 03 - VRN - Vedlejší ro...'!J30</f>
        <v>0</v>
      </c>
      <c r="AH66" s="384"/>
      <c r="AI66" s="384"/>
      <c r="AJ66" s="384"/>
      <c r="AK66" s="384"/>
      <c r="AL66" s="384"/>
      <c r="AM66" s="384"/>
      <c r="AN66" s="383">
        <f t="shared" si="0"/>
        <v>0</v>
      </c>
      <c r="AO66" s="384"/>
      <c r="AP66" s="384"/>
      <c r="AQ66" s="91" t="s">
        <v>75</v>
      </c>
      <c r="AR66" s="92"/>
      <c r="AS66" s="106">
        <v>0</v>
      </c>
      <c r="AT66" s="107">
        <f t="shared" si="1"/>
        <v>0</v>
      </c>
      <c r="AU66" s="108">
        <f>'SO 03 - VRN - Vedlejší ro...'!P86</f>
        <v>0</v>
      </c>
      <c r="AV66" s="107">
        <f>'SO 03 - VRN - Vedlejší ro...'!J33</f>
        <v>0</v>
      </c>
      <c r="AW66" s="107">
        <f>'SO 03 - VRN - Vedlejší ro...'!J34</f>
        <v>0</v>
      </c>
      <c r="AX66" s="107">
        <f>'SO 03 - VRN - Vedlejší ro...'!J35</f>
        <v>0</v>
      </c>
      <c r="AY66" s="107">
        <f>'SO 03 - VRN - Vedlejší ro...'!J36</f>
        <v>0</v>
      </c>
      <c r="AZ66" s="107">
        <f>'SO 03 - VRN - Vedlejší ro...'!F33</f>
        <v>0</v>
      </c>
      <c r="BA66" s="107">
        <f>'SO 03 - VRN - Vedlejší ro...'!F34</f>
        <v>0</v>
      </c>
      <c r="BB66" s="107">
        <f>'SO 03 - VRN - Vedlejší ro...'!F35</f>
        <v>0</v>
      </c>
      <c r="BC66" s="107">
        <f>'SO 03 - VRN - Vedlejší ro...'!F36</f>
        <v>0</v>
      </c>
      <c r="BD66" s="109">
        <f>'SO 03 - VRN - Vedlejší ro...'!F37</f>
        <v>0</v>
      </c>
      <c r="BT66" s="97" t="s">
        <v>76</v>
      </c>
      <c r="BV66" s="97" t="s">
        <v>71</v>
      </c>
      <c r="BW66" s="97" t="s">
        <v>111</v>
      </c>
      <c r="BX66" s="97" t="s">
        <v>5</v>
      </c>
      <c r="CL66" s="97" t="s">
        <v>20</v>
      </c>
      <c r="CM66" s="97" t="s">
        <v>78</v>
      </c>
    </row>
    <row r="67" spans="1:91" s="2" customFormat="1" ht="30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41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</row>
    <row r="68" spans="1:9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41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</sheetData>
  <sheetProtection algorithmName="SHA-512" hashValue="DKZFOwMgGy6m/HQNSwujg3cW746HTleTvH5NYkDMZxKDgi8TKxSNqahsjDNk/tl//7LPYO9sx4Pd5iTmiPLJoA==" saltValue="ZyTbB7/fxt+GF2HqCtOmejX/P31PqCvxSglPyMkxVdgapJ2/bgq47D5fnufBP/4dFgFEVQ2cTGnKD1hqWGHObA==" spinCount="100000" sheet="1" objects="1" scenarios="1" formatColumns="0" formatRows="0"/>
  <mergeCells count="86">
    <mergeCell ref="AG62:AM62"/>
    <mergeCell ref="AG54:AM54"/>
    <mergeCell ref="AN54:AP54"/>
    <mergeCell ref="AG57:AM57"/>
    <mergeCell ref="AG58:AM58"/>
    <mergeCell ref="AG59:AM59"/>
    <mergeCell ref="AG60:AM60"/>
    <mergeCell ref="AG61:AM61"/>
    <mergeCell ref="K62:AF62"/>
    <mergeCell ref="J63:AF63"/>
    <mergeCell ref="K64:AF64"/>
    <mergeCell ref="K65:AF65"/>
    <mergeCell ref="J66:AF66"/>
    <mergeCell ref="C52:G52"/>
    <mergeCell ref="I52:AF52"/>
    <mergeCell ref="J55:AF55"/>
    <mergeCell ref="K56:AF56"/>
    <mergeCell ref="K57:AF57"/>
    <mergeCell ref="D63:H63"/>
    <mergeCell ref="E64:I64"/>
    <mergeCell ref="E65:I65"/>
    <mergeCell ref="D66:H66"/>
    <mergeCell ref="AG64:AM64"/>
    <mergeCell ref="AG63:AM63"/>
    <mergeCell ref="AG65:AM65"/>
    <mergeCell ref="AG66:AM66"/>
    <mergeCell ref="E62:I62"/>
    <mergeCell ref="D55:H55"/>
    <mergeCell ref="E56:I56"/>
    <mergeCell ref="E57:I57"/>
    <mergeCell ref="E58:I58"/>
    <mergeCell ref="F59:J59"/>
    <mergeCell ref="F60:J60"/>
    <mergeCell ref="E61:I61"/>
    <mergeCell ref="AN62:AP62"/>
    <mergeCell ref="AN63:AP63"/>
    <mergeCell ref="AN64:AP64"/>
    <mergeCell ref="AN65:AP65"/>
    <mergeCell ref="AN66:AP66"/>
    <mergeCell ref="L33:P33"/>
    <mergeCell ref="AN61:AP61"/>
    <mergeCell ref="AN58:AP58"/>
    <mergeCell ref="AN59:AP59"/>
    <mergeCell ref="AN60:AP60"/>
    <mergeCell ref="K58:AF58"/>
    <mergeCell ref="L59:AF59"/>
    <mergeCell ref="L60:AF60"/>
    <mergeCell ref="K61:AF61"/>
    <mergeCell ref="AN52:AP52"/>
    <mergeCell ref="AG52:AM52"/>
    <mergeCell ref="AN55:AP55"/>
    <mergeCell ref="AG55:AM55"/>
    <mergeCell ref="AN56:AP56"/>
    <mergeCell ref="AG56:AM56"/>
    <mergeCell ref="AN57:AP57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č. 01 - Vnitřní prostory ...'!C2" display="/"/>
    <hyperlink ref="A57" location="'č. 02 - Vnitřní instalace...'!C2" display="/"/>
    <hyperlink ref="A59" location="'S - část elektro'!C2" display="/"/>
    <hyperlink ref="A60" location="'U - část elektro'!C2" display="/"/>
    <hyperlink ref="A61" location="'č. 04 - Ústřední vytápění'!C2" display="/"/>
    <hyperlink ref="A62" location="'č. 05 - Zpevněná plocha -...'!C2" display="/"/>
    <hyperlink ref="A64" location="'č. 01 - Dveře vstupní - r...'!C2" display="/"/>
    <hyperlink ref="A65" location="'č. 02 - Okna - repase'!C2" display="/"/>
    <hyperlink ref="A66" location="'SO 03 - VRN - Vedlejší 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111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2" customFormat="1" ht="12" customHeight="1">
      <c r="A8" s="36"/>
      <c r="B8" s="41"/>
      <c r="C8" s="36"/>
      <c r="D8" s="116" t="s">
        <v>113</v>
      </c>
      <c r="E8" s="36"/>
      <c r="F8" s="36"/>
      <c r="G8" s="36"/>
      <c r="H8" s="36"/>
      <c r="I8" s="117"/>
      <c r="J8" s="36"/>
      <c r="K8" s="36"/>
      <c r="L8" s="11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8" t="s">
        <v>2485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6" t="s">
        <v>19</v>
      </c>
      <c r="E11" s="36"/>
      <c r="F11" s="105" t="s">
        <v>20</v>
      </c>
      <c r="G11" s="36"/>
      <c r="H11" s="36"/>
      <c r="I11" s="119" t="s">
        <v>21</v>
      </c>
      <c r="J11" s="105" t="s">
        <v>20</v>
      </c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6" t="s">
        <v>22</v>
      </c>
      <c r="E12" s="36"/>
      <c r="F12" s="105" t="s">
        <v>23</v>
      </c>
      <c r="G12" s="36"/>
      <c r="H12" s="36"/>
      <c r="I12" s="119" t="s">
        <v>24</v>
      </c>
      <c r="J12" s="120">
        <f>'Rekapitulace stavby'!AN8</f>
        <v>0</v>
      </c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7"/>
      <c r="J13" s="36"/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25</v>
      </c>
      <c r="E14" s="36"/>
      <c r="F14" s="36"/>
      <c r="G14" s="36"/>
      <c r="H14" s="36"/>
      <c r="I14" s="119" t="s">
        <v>26</v>
      </c>
      <c r="J14" s="105" t="str">
        <f>IF('Rekapitulace stavby'!AN10="","",'Rekapitulace stavby'!AN10)</f>
        <v/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stavby'!E11="","",'Rekapitulace stavby'!E11)</f>
        <v xml:space="preserve"> </v>
      </c>
      <c r="F15" s="36"/>
      <c r="G15" s="36"/>
      <c r="H15" s="36"/>
      <c r="I15" s="119" t="s">
        <v>27</v>
      </c>
      <c r="J15" s="105" t="str">
        <f>IF('Rekapitulace stavby'!AN11="","",'Rekapitulace stavby'!AN11)</f>
        <v/>
      </c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7"/>
      <c r="J16" s="36"/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6" t="s">
        <v>28</v>
      </c>
      <c r="E17" s="36"/>
      <c r="F17" s="36"/>
      <c r="G17" s="36"/>
      <c r="H17" s="36"/>
      <c r="I17" s="119" t="s">
        <v>26</v>
      </c>
      <c r="J17" s="32" t="str">
        <f>'Rekapitulace stavby'!AN13</f>
        <v>Vyplň údaj</v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19" t="s">
        <v>27</v>
      </c>
      <c r="J18" s="32" t="str">
        <f>'Rekapitulace stavby'!AN14</f>
        <v>Vyplň údaj</v>
      </c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7"/>
      <c r="J19" s="36"/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6" t="s">
        <v>30</v>
      </c>
      <c r="E20" s="36"/>
      <c r="F20" s="36"/>
      <c r="G20" s="36"/>
      <c r="H20" s="36"/>
      <c r="I20" s="119" t="s">
        <v>26</v>
      </c>
      <c r="J20" s="105" t="str">
        <f>IF('Rekapitulace stavby'!AN16="","",'Rekapitulace stavby'!AN16)</f>
        <v/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stavby'!E17="","",'Rekapitulace stavby'!E17)</f>
        <v xml:space="preserve"> </v>
      </c>
      <c r="F21" s="36"/>
      <c r="G21" s="36"/>
      <c r="H21" s="36"/>
      <c r="I21" s="119" t="s">
        <v>27</v>
      </c>
      <c r="J21" s="105" t="str">
        <f>IF('Rekapitulace stavby'!AN17="","",'Rekapitulace stavby'!AN17)</f>
        <v/>
      </c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7"/>
      <c r="J22" s="36"/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6" t="s">
        <v>32</v>
      </c>
      <c r="E23" s="36"/>
      <c r="F23" s="36"/>
      <c r="G23" s="36"/>
      <c r="H23" s="36"/>
      <c r="I23" s="119" t="s">
        <v>26</v>
      </c>
      <c r="J23" s="105" t="str">
        <f>IF('Rekapitulace stavby'!AN19="","",'Rekapitulace stavby'!AN19)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9" t="s">
        <v>27</v>
      </c>
      <c r="J24" s="105" t="str">
        <f>IF('Rekapitulace stavby'!AN20="","",'Rekapitulace stavby'!AN20)</f>
        <v/>
      </c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7"/>
      <c r="J25" s="36"/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6" t="s">
        <v>33</v>
      </c>
      <c r="E26" s="36"/>
      <c r="F26" s="36"/>
      <c r="G26" s="36"/>
      <c r="H26" s="36"/>
      <c r="I26" s="117"/>
      <c r="J26" s="36"/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21"/>
      <c r="B27" s="122"/>
      <c r="C27" s="121"/>
      <c r="D27" s="121"/>
      <c r="E27" s="401" t="s">
        <v>20</v>
      </c>
      <c r="F27" s="401"/>
      <c r="G27" s="401"/>
      <c r="H27" s="401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5"/>
      <c r="E29" s="125"/>
      <c r="F29" s="125"/>
      <c r="G29" s="125"/>
      <c r="H29" s="125"/>
      <c r="I29" s="126"/>
      <c r="J29" s="125"/>
      <c r="K29" s="125"/>
      <c r="L29" s="11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7" t="s">
        <v>35</v>
      </c>
      <c r="E30" s="36"/>
      <c r="F30" s="36"/>
      <c r="G30" s="36"/>
      <c r="H30" s="36"/>
      <c r="I30" s="117"/>
      <c r="J30" s="128">
        <f>ROUND(J86, 2)</f>
        <v>0</v>
      </c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9" t="s">
        <v>37</v>
      </c>
      <c r="G32" s="36"/>
      <c r="H32" s="36"/>
      <c r="I32" s="130" t="s">
        <v>36</v>
      </c>
      <c r="J32" s="129" t="s">
        <v>38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1" t="s">
        <v>39</v>
      </c>
      <c r="E33" s="116" t="s">
        <v>40</v>
      </c>
      <c r="F33" s="132">
        <f>ROUND((SUM(BE86:BE119)),  2)</f>
        <v>0</v>
      </c>
      <c r="G33" s="36"/>
      <c r="H33" s="36"/>
      <c r="I33" s="133">
        <v>0.21</v>
      </c>
      <c r="J33" s="132">
        <f>ROUND(((SUM(BE86:BE119))*I33),  2)</f>
        <v>0</v>
      </c>
      <c r="K33" s="36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6" t="s">
        <v>41</v>
      </c>
      <c r="F34" s="132">
        <f>ROUND((SUM(BF86:BF119)),  2)</f>
        <v>0</v>
      </c>
      <c r="G34" s="36"/>
      <c r="H34" s="36"/>
      <c r="I34" s="133">
        <v>0.15</v>
      </c>
      <c r="J34" s="132">
        <f>ROUND(((SUM(BF86:BF119))*I34),  2)</f>
        <v>0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6" t="s">
        <v>42</v>
      </c>
      <c r="F35" s="132">
        <f>ROUND((SUM(BG86:BG119)),  2)</f>
        <v>0</v>
      </c>
      <c r="G35" s="36"/>
      <c r="H35" s="36"/>
      <c r="I35" s="133">
        <v>0.21</v>
      </c>
      <c r="J35" s="132">
        <f>0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6" t="s">
        <v>43</v>
      </c>
      <c r="F36" s="132">
        <f>ROUND((SUM(BH86:BH119)),  2)</f>
        <v>0</v>
      </c>
      <c r="G36" s="36"/>
      <c r="H36" s="36"/>
      <c r="I36" s="133">
        <v>0.15</v>
      </c>
      <c r="J36" s="132">
        <f>0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44</v>
      </c>
      <c r="F37" s="132">
        <f>ROUND((SUM(BI86:BI119)),  2)</f>
        <v>0</v>
      </c>
      <c r="G37" s="36"/>
      <c r="H37" s="36"/>
      <c r="I37" s="133">
        <v>0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7"/>
      <c r="J38" s="36"/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34"/>
      <c r="D39" s="135" t="s">
        <v>45</v>
      </c>
      <c r="E39" s="136"/>
      <c r="F39" s="136"/>
      <c r="G39" s="137" t="s">
        <v>46</v>
      </c>
      <c r="H39" s="138" t="s">
        <v>47</v>
      </c>
      <c r="I39" s="139"/>
      <c r="J39" s="140">
        <f>SUM(J30:J37)</f>
        <v>0</v>
      </c>
      <c r="K39" s="141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42"/>
      <c r="C40" s="143"/>
      <c r="D40" s="143"/>
      <c r="E40" s="143"/>
      <c r="F40" s="143"/>
      <c r="G40" s="143"/>
      <c r="H40" s="143"/>
      <c r="I40" s="144"/>
      <c r="J40" s="143"/>
      <c r="K40" s="143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5"/>
      <c r="C44" s="146"/>
      <c r="D44" s="146"/>
      <c r="E44" s="146"/>
      <c r="F44" s="146"/>
      <c r="G44" s="146"/>
      <c r="H44" s="146"/>
      <c r="I44" s="147"/>
      <c r="J44" s="146"/>
      <c r="K44" s="146"/>
      <c r="L44" s="11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117</v>
      </c>
      <c r="D45" s="38"/>
      <c r="E45" s="38"/>
      <c r="F45" s="38"/>
      <c r="G45" s="38"/>
      <c r="H45" s="38"/>
      <c r="I45" s="117"/>
      <c r="J45" s="38"/>
      <c r="K45" s="38"/>
      <c r="L45" s="11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7"/>
      <c r="J46" s="38"/>
      <c r="K46" s="38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Oprava VB Přerov</v>
      </c>
      <c r="F48" s="403"/>
      <c r="G48" s="403"/>
      <c r="H48" s="403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113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0" t="str">
        <f>E9</f>
        <v>SO 03 - VRN - Vedlejší rozpočtové náklady</v>
      </c>
      <c r="F50" s="404"/>
      <c r="G50" s="404"/>
      <c r="H50" s="404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7"/>
      <c r="J51" s="38"/>
      <c r="K51" s="38"/>
      <c r="L51" s="11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 xml:space="preserve"> </v>
      </c>
      <c r="G52" s="38"/>
      <c r="H52" s="38"/>
      <c r="I52" s="119" t="s">
        <v>24</v>
      </c>
      <c r="J52" s="61">
        <f>IF(J12="","",J12)</f>
        <v>0</v>
      </c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9" t="s">
        <v>30</v>
      </c>
      <c r="J54" s="34" t="str">
        <f>E21</f>
        <v xml:space="preserve"> </v>
      </c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9" t="s">
        <v>32</v>
      </c>
      <c r="J55" s="34" t="str">
        <f>E24</f>
        <v xml:space="preserve"> </v>
      </c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7"/>
      <c r="J56" s="38"/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8" t="s">
        <v>118</v>
      </c>
      <c r="D57" s="149"/>
      <c r="E57" s="149"/>
      <c r="F57" s="149"/>
      <c r="G57" s="149"/>
      <c r="H57" s="149"/>
      <c r="I57" s="150"/>
      <c r="J57" s="151" t="s">
        <v>119</v>
      </c>
      <c r="K57" s="149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7"/>
      <c r="J58" s="38"/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52" t="s">
        <v>67</v>
      </c>
      <c r="D59" s="38"/>
      <c r="E59" s="38"/>
      <c r="F59" s="38"/>
      <c r="G59" s="38"/>
      <c r="H59" s="38"/>
      <c r="I59" s="117"/>
      <c r="J59" s="79">
        <f>J86</f>
        <v>0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120</v>
      </c>
    </row>
    <row r="60" spans="1:47" s="9" customFormat="1" ht="24.95" customHeight="1">
      <c r="B60" s="153"/>
      <c r="C60" s="154"/>
      <c r="D60" s="155" t="s">
        <v>110</v>
      </c>
      <c r="E60" s="156"/>
      <c r="F60" s="156"/>
      <c r="G60" s="156"/>
      <c r="H60" s="156"/>
      <c r="I60" s="157"/>
      <c r="J60" s="158">
        <f>J87</f>
        <v>0</v>
      </c>
      <c r="K60" s="154"/>
      <c r="L60" s="159"/>
    </row>
    <row r="61" spans="1:47" s="10" customFormat="1" ht="19.899999999999999" customHeight="1">
      <c r="B61" s="160"/>
      <c r="C61" s="99"/>
      <c r="D61" s="161" t="s">
        <v>2486</v>
      </c>
      <c r="E61" s="162"/>
      <c r="F61" s="162"/>
      <c r="G61" s="162"/>
      <c r="H61" s="162"/>
      <c r="I61" s="163"/>
      <c r="J61" s="164">
        <f>J96</f>
        <v>0</v>
      </c>
      <c r="K61" s="99"/>
      <c r="L61" s="165"/>
    </row>
    <row r="62" spans="1:47" s="10" customFormat="1" ht="19.899999999999999" customHeight="1">
      <c r="B62" s="160"/>
      <c r="C62" s="99"/>
      <c r="D62" s="161" t="s">
        <v>2487</v>
      </c>
      <c r="E62" s="162"/>
      <c r="F62" s="162"/>
      <c r="G62" s="162"/>
      <c r="H62" s="162"/>
      <c r="I62" s="163"/>
      <c r="J62" s="164">
        <f>J98</f>
        <v>0</v>
      </c>
      <c r="K62" s="99"/>
      <c r="L62" s="165"/>
    </row>
    <row r="63" spans="1:47" s="10" customFormat="1" ht="19.899999999999999" customHeight="1">
      <c r="B63" s="160"/>
      <c r="C63" s="99"/>
      <c r="D63" s="161" t="s">
        <v>2488</v>
      </c>
      <c r="E63" s="162"/>
      <c r="F63" s="162"/>
      <c r="G63" s="162"/>
      <c r="H63" s="162"/>
      <c r="I63" s="163"/>
      <c r="J63" s="164">
        <f>J106</f>
        <v>0</v>
      </c>
      <c r="K63" s="99"/>
      <c r="L63" s="165"/>
    </row>
    <row r="64" spans="1:47" s="10" customFormat="1" ht="19.899999999999999" customHeight="1">
      <c r="B64" s="160"/>
      <c r="C64" s="99"/>
      <c r="D64" s="161" t="s">
        <v>2489</v>
      </c>
      <c r="E64" s="162"/>
      <c r="F64" s="162"/>
      <c r="G64" s="162"/>
      <c r="H64" s="162"/>
      <c r="I64" s="163"/>
      <c r="J64" s="164">
        <f>J111</f>
        <v>0</v>
      </c>
      <c r="K64" s="99"/>
      <c r="L64" s="165"/>
    </row>
    <row r="65" spans="1:31" s="10" customFormat="1" ht="19.899999999999999" customHeight="1">
      <c r="B65" s="160"/>
      <c r="C65" s="99"/>
      <c r="D65" s="161" t="s">
        <v>2490</v>
      </c>
      <c r="E65" s="162"/>
      <c r="F65" s="162"/>
      <c r="G65" s="162"/>
      <c r="H65" s="162"/>
      <c r="I65" s="163"/>
      <c r="J65" s="164">
        <f>J116</f>
        <v>0</v>
      </c>
      <c r="K65" s="99"/>
      <c r="L65" s="165"/>
    </row>
    <row r="66" spans="1:31" s="10" customFormat="1" ht="19.899999999999999" customHeight="1">
      <c r="B66" s="160"/>
      <c r="C66" s="99"/>
      <c r="D66" s="161" t="s">
        <v>2491</v>
      </c>
      <c r="E66" s="162"/>
      <c r="F66" s="162"/>
      <c r="G66" s="162"/>
      <c r="H66" s="162"/>
      <c r="I66" s="163"/>
      <c r="J66" s="164">
        <f>J118</f>
        <v>0</v>
      </c>
      <c r="K66" s="99"/>
      <c r="L66" s="165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117"/>
      <c r="J67" s="38"/>
      <c r="K67" s="38"/>
      <c r="L67" s="11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144"/>
      <c r="J68" s="50"/>
      <c r="K68" s="50"/>
      <c r="L68" s="11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147"/>
      <c r="J72" s="52"/>
      <c r="K72" s="52"/>
      <c r="L72" s="11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138</v>
      </c>
      <c r="D73" s="38"/>
      <c r="E73" s="38"/>
      <c r="F73" s="38"/>
      <c r="G73" s="38"/>
      <c r="H73" s="38"/>
      <c r="I73" s="117"/>
      <c r="J73" s="38"/>
      <c r="K73" s="38"/>
      <c r="L73" s="11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117"/>
      <c r="J74" s="38"/>
      <c r="K74" s="38"/>
      <c r="L74" s="11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17</v>
      </c>
      <c r="D75" s="38"/>
      <c r="E75" s="38"/>
      <c r="F75" s="38"/>
      <c r="G75" s="38"/>
      <c r="H75" s="38"/>
      <c r="I75" s="117"/>
      <c r="J75" s="38"/>
      <c r="K75" s="38"/>
      <c r="L75" s="11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02" t="str">
        <f>E7</f>
        <v>Oprava VB Přerov</v>
      </c>
      <c r="F76" s="403"/>
      <c r="G76" s="403"/>
      <c r="H76" s="403"/>
      <c r="I76" s="117"/>
      <c r="J76" s="38"/>
      <c r="K76" s="38"/>
      <c r="L76" s="11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113</v>
      </c>
      <c r="D77" s="38"/>
      <c r="E77" s="38"/>
      <c r="F77" s="38"/>
      <c r="G77" s="38"/>
      <c r="H77" s="38"/>
      <c r="I77" s="117"/>
      <c r="J77" s="38"/>
      <c r="K77" s="38"/>
      <c r="L77" s="11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E9</f>
        <v>SO 03 - VRN - Vedlejší rozpočtové náklady</v>
      </c>
      <c r="F78" s="404"/>
      <c r="G78" s="404"/>
      <c r="H78" s="404"/>
      <c r="I78" s="117"/>
      <c r="J78" s="38"/>
      <c r="K78" s="38"/>
      <c r="L78" s="11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7"/>
      <c r="J79" s="38"/>
      <c r="K79" s="38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22</v>
      </c>
      <c r="D80" s="38"/>
      <c r="E80" s="38"/>
      <c r="F80" s="29" t="str">
        <f>F12</f>
        <v xml:space="preserve"> </v>
      </c>
      <c r="G80" s="38"/>
      <c r="H80" s="38"/>
      <c r="I80" s="119" t="s">
        <v>24</v>
      </c>
      <c r="J80" s="61">
        <f>IF(J12="","",J12)</f>
        <v>0</v>
      </c>
      <c r="K80" s="38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25</v>
      </c>
      <c r="D82" s="38"/>
      <c r="E82" s="38"/>
      <c r="F82" s="29" t="str">
        <f>E15</f>
        <v xml:space="preserve"> </v>
      </c>
      <c r="G82" s="38"/>
      <c r="H82" s="38"/>
      <c r="I82" s="119" t="s">
        <v>30</v>
      </c>
      <c r="J82" s="34" t="str">
        <f>E21</f>
        <v xml:space="preserve"> </v>
      </c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28</v>
      </c>
      <c r="D83" s="38"/>
      <c r="E83" s="38"/>
      <c r="F83" s="29" t="str">
        <f>IF(E18="","",E18)</f>
        <v>Vyplň údaj</v>
      </c>
      <c r="G83" s="38"/>
      <c r="H83" s="38"/>
      <c r="I83" s="119" t="s">
        <v>32</v>
      </c>
      <c r="J83" s="34" t="str">
        <f>E24</f>
        <v xml:space="preserve"> </v>
      </c>
      <c r="K83" s="38"/>
      <c r="L83" s="11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117"/>
      <c r="J84" s="38"/>
      <c r="K84" s="38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66"/>
      <c r="B85" s="167"/>
      <c r="C85" s="168" t="s">
        <v>139</v>
      </c>
      <c r="D85" s="169" t="s">
        <v>54</v>
      </c>
      <c r="E85" s="169" t="s">
        <v>50</v>
      </c>
      <c r="F85" s="169" t="s">
        <v>51</v>
      </c>
      <c r="G85" s="169" t="s">
        <v>140</v>
      </c>
      <c r="H85" s="169" t="s">
        <v>141</v>
      </c>
      <c r="I85" s="170" t="s">
        <v>142</v>
      </c>
      <c r="J85" s="169" t="s">
        <v>119</v>
      </c>
      <c r="K85" s="171" t="s">
        <v>143</v>
      </c>
      <c r="L85" s="172"/>
      <c r="M85" s="70" t="s">
        <v>20</v>
      </c>
      <c r="N85" s="71" t="s">
        <v>39</v>
      </c>
      <c r="O85" s="71" t="s">
        <v>144</v>
      </c>
      <c r="P85" s="71" t="s">
        <v>145</v>
      </c>
      <c r="Q85" s="71" t="s">
        <v>146</v>
      </c>
      <c r="R85" s="71" t="s">
        <v>147</v>
      </c>
      <c r="S85" s="71" t="s">
        <v>148</v>
      </c>
      <c r="T85" s="72" t="s">
        <v>149</v>
      </c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</row>
    <row r="86" spans="1:65" s="2" customFormat="1" ht="22.9" customHeight="1">
      <c r="A86" s="36"/>
      <c r="B86" s="37"/>
      <c r="C86" s="77" t="s">
        <v>150</v>
      </c>
      <c r="D86" s="38"/>
      <c r="E86" s="38"/>
      <c r="F86" s="38"/>
      <c r="G86" s="38"/>
      <c r="H86" s="38"/>
      <c r="I86" s="117"/>
      <c r="J86" s="173">
        <f>BK86</f>
        <v>0</v>
      </c>
      <c r="K86" s="38"/>
      <c r="L86" s="41"/>
      <c r="M86" s="73"/>
      <c r="N86" s="174"/>
      <c r="O86" s="74"/>
      <c r="P86" s="175">
        <f>P87</f>
        <v>0</v>
      </c>
      <c r="Q86" s="74"/>
      <c r="R86" s="175">
        <f>R87</f>
        <v>0</v>
      </c>
      <c r="S86" s="74"/>
      <c r="T86" s="176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68</v>
      </c>
      <c r="AU86" s="19" t="s">
        <v>120</v>
      </c>
      <c r="BK86" s="177">
        <f>BK87</f>
        <v>0</v>
      </c>
    </row>
    <row r="87" spans="1:65" s="12" customFormat="1" ht="25.9" customHeight="1">
      <c r="B87" s="178"/>
      <c r="C87" s="179"/>
      <c r="D87" s="180" t="s">
        <v>68</v>
      </c>
      <c r="E87" s="181" t="s">
        <v>2492</v>
      </c>
      <c r="F87" s="181" t="s">
        <v>2493</v>
      </c>
      <c r="G87" s="179"/>
      <c r="H87" s="179"/>
      <c r="I87" s="182"/>
      <c r="J87" s="183">
        <f>BK87</f>
        <v>0</v>
      </c>
      <c r="K87" s="179"/>
      <c r="L87" s="184"/>
      <c r="M87" s="185"/>
      <c r="N87" s="186"/>
      <c r="O87" s="186"/>
      <c r="P87" s="187">
        <f>P88+SUM(P89:P96)+P98+P106+P111+P116+P118</f>
        <v>0</v>
      </c>
      <c r="Q87" s="186"/>
      <c r="R87" s="187">
        <f>R88+SUM(R89:R96)+R98+R106+R111+R116+R118</f>
        <v>0</v>
      </c>
      <c r="S87" s="186"/>
      <c r="T87" s="188">
        <f>T88+SUM(T89:T96)+T98+T106+T111+T116+T118</f>
        <v>0</v>
      </c>
      <c r="AR87" s="189" t="s">
        <v>193</v>
      </c>
      <c r="AT87" s="190" t="s">
        <v>68</v>
      </c>
      <c r="AU87" s="190" t="s">
        <v>69</v>
      </c>
      <c r="AY87" s="189" t="s">
        <v>153</v>
      </c>
      <c r="BK87" s="191">
        <f>BK88+SUM(BK89:BK96)+BK98+BK106+BK111+BK116+BK118</f>
        <v>0</v>
      </c>
    </row>
    <row r="88" spans="1:65" s="2" customFormat="1" ht="168" customHeight="1">
      <c r="A88" s="36"/>
      <c r="B88" s="37"/>
      <c r="C88" s="194" t="s">
        <v>76</v>
      </c>
      <c r="D88" s="194" t="s">
        <v>155</v>
      </c>
      <c r="E88" s="195" t="s">
        <v>2494</v>
      </c>
      <c r="F88" s="196" t="s">
        <v>2495</v>
      </c>
      <c r="G88" s="197" t="s">
        <v>179</v>
      </c>
      <c r="H88" s="198">
        <v>50</v>
      </c>
      <c r="I88" s="199"/>
      <c r="J88" s="200">
        <f>ROUND(I88*H88,2)</f>
        <v>0</v>
      </c>
      <c r="K88" s="196" t="s">
        <v>20</v>
      </c>
      <c r="L88" s="41"/>
      <c r="M88" s="201" t="s">
        <v>20</v>
      </c>
      <c r="N88" s="202" t="s">
        <v>40</v>
      </c>
      <c r="O88" s="66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160</v>
      </c>
      <c r="AT88" s="205" t="s">
        <v>155</v>
      </c>
      <c r="AU88" s="205" t="s">
        <v>76</v>
      </c>
      <c r="AY88" s="19" t="s">
        <v>153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9" t="s">
        <v>76</v>
      </c>
      <c r="BK88" s="206">
        <f>ROUND(I88*H88,2)</f>
        <v>0</v>
      </c>
      <c r="BL88" s="19" t="s">
        <v>160</v>
      </c>
      <c r="BM88" s="205" t="s">
        <v>2496</v>
      </c>
    </row>
    <row r="89" spans="1:65" s="2" customFormat="1" ht="19.5">
      <c r="A89" s="36"/>
      <c r="B89" s="37"/>
      <c r="C89" s="38"/>
      <c r="D89" s="209" t="s">
        <v>315</v>
      </c>
      <c r="E89" s="38"/>
      <c r="F89" s="251" t="s">
        <v>2497</v>
      </c>
      <c r="G89" s="38"/>
      <c r="H89" s="38"/>
      <c r="I89" s="117"/>
      <c r="J89" s="38"/>
      <c r="K89" s="38"/>
      <c r="L89" s="41"/>
      <c r="M89" s="252"/>
      <c r="N89" s="253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315</v>
      </c>
      <c r="AU89" s="19" t="s">
        <v>76</v>
      </c>
    </row>
    <row r="90" spans="1:65" s="2" customFormat="1" ht="36" customHeight="1">
      <c r="A90" s="36"/>
      <c r="B90" s="37"/>
      <c r="C90" s="194" t="s">
        <v>78</v>
      </c>
      <c r="D90" s="194" t="s">
        <v>155</v>
      </c>
      <c r="E90" s="195" t="s">
        <v>2498</v>
      </c>
      <c r="F90" s="196" t="s">
        <v>2499</v>
      </c>
      <c r="G90" s="197" t="s">
        <v>201</v>
      </c>
      <c r="H90" s="198">
        <v>3</v>
      </c>
      <c r="I90" s="199"/>
      <c r="J90" s="200">
        <f>ROUND(I90*H90,2)</f>
        <v>0</v>
      </c>
      <c r="K90" s="196" t="s">
        <v>20</v>
      </c>
      <c r="L90" s="41"/>
      <c r="M90" s="201" t="s">
        <v>20</v>
      </c>
      <c r="N90" s="202" t="s">
        <v>40</v>
      </c>
      <c r="O90" s="66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160</v>
      </c>
      <c r="AT90" s="205" t="s">
        <v>155</v>
      </c>
      <c r="AU90" s="205" t="s">
        <v>76</v>
      </c>
      <c r="AY90" s="19" t="s">
        <v>153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9" t="s">
        <v>76</v>
      </c>
      <c r="BK90" s="206">
        <f>ROUND(I90*H90,2)</f>
        <v>0</v>
      </c>
      <c r="BL90" s="19" t="s">
        <v>160</v>
      </c>
      <c r="BM90" s="205" t="s">
        <v>2500</v>
      </c>
    </row>
    <row r="91" spans="1:65" s="2" customFormat="1" ht="19.5">
      <c r="A91" s="36"/>
      <c r="B91" s="37"/>
      <c r="C91" s="38"/>
      <c r="D91" s="209" t="s">
        <v>315</v>
      </c>
      <c r="E91" s="38"/>
      <c r="F91" s="251" t="s">
        <v>2497</v>
      </c>
      <c r="G91" s="38"/>
      <c r="H91" s="38"/>
      <c r="I91" s="117"/>
      <c r="J91" s="38"/>
      <c r="K91" s="38"/>
      <c r="L91" s="41"/>
      <c r="M91" s="252"/>
      <c r="N91" s="253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315</v>
      </c>
      <c r="AU91" s="19" t="s">
        <v>76</v>
      </c>
    </row>
    <row r="92" spans="1:65" s="2" customFormat="1" ht="36" customHeight="1">
      <c r="A92" s="36"/>
      <c r="B92" s="37"/>
      <c r="C92" s="194" t="s">
        <v>92</v>
      </c>
      <c r="D92" s="194" t="s">
        <v>155</v>
      </c>
      <c r="E92" s="195" t="s">
        <v>2501</v>
      </c>
      <c r="F92" s="196" t="s">
        <v>2502</v>
      </c>
      <c r="G92" s="197" t="s">
        <v>201</v>
      </c>
      <c r="H92" s="198">
        <v>1</v>
      </c>
      <c r="I92" s="199"/>
      <c r="J92" s="200">
        <f>ROUND(I92*H92,2)</f>
        <v>0</v>
      </c>
      <c r="K92" s="196" t="s">
        <v>20</v>
      </c>
      <c r="L92" s="41"/>
      <c r="M92" s="201" t="s">
        <v>20</v>
      </c>
      <c r="N92" s="202" t="s">
        <v>40</v>
      </c>
      <c r="O92" s="66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160</v>
      </c>
      <c r="AT92" s="205" t="s">
        <v>155</v>
      </c>
      <c r="AU92" s="205" t="s">
        <v>76</v>
      </c>
      <c r="AY92" s="19" t="s">
        <v>153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9" t="s">
        <v>76</v>
      </c>
      <c r="BK92" s="206">
        <f>ROUND(I92*H92,2)</f>
        <v>0</v>
      </c>
      <c r="BL92" s="19" t="s">
        <v>160</v>
      </c>
      <c r="BM92" s="205" t="s">
        <v>2503</v>
      </c>
    </row>
    <row r="93" spans="1:65" s="2" customFormat="1" ht="19.5">
      <c r="A93" s="36"/>
      <c r="B93" s="37"/>
      <c r="C93" s="38"/>
      <c r="D93" s="209" t="s">
        <v>315</v>
      </c>
      <c r="E93" s="38"/>
      <c r="F93" s="251" t="s">
        <v>2497</v>
      </c>
      <c r="G93" s="38"/>
      <c r="H93" s="38"/>
      <c r="I93" s="117"/>
      <c r="J93" s="38"/>
      <c r="K93" s="38"/>
      <c r="L93" s="41"/>
      <c r="M93" s="252"/>
      <c r="N93" s="253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315</v>
      </c>
      <c r="AU93" s="19" t="s">
        <v>76</v>
      </c>
    </row>
    <row r="94" spans="1:65" s="2" customFormat="1" ht="36" customHeight="1">
      <c r="A94" s="36"/>
      <c r="B94" s="37"/>
      <c r="C94" s="194" t="s">
        <v>160</v>
      </c>
      <c r="D94" s="194" t="s">
        <v>155</v>
      </c>
      <c r="E94" s="195" t="s">
        <v>2504</v>
      </c>
      <c r="F94" s="196" t="s">
        <v>2505</v>
      </c>
      <c r="G94" s="197" t="s">
        <v>201</v>
      </c>
      <c r="H94" s="198">
        <v>0.2</v>
      </c>
      <c r="I94" s="199"/>
      <c r="J94" s="200">
        <f>ROUND(I94*H94,2)</f>
        <v>0</v>
      </c>
      <c r="K94" s="196" t="s">
        <v>20</v>
      </c>
      <c r="L94" s="41"/>
      <c r="M94" s="201" t="s">
        <v>20</v>
      </c>
      <c r="N94" s="202" t="s">
        <v>40</v>
      </c>
      <c r="O94" s="6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160</v>
      </c>
      <c r="AT94" s="205" t="s">
        <v>155</v>
      </c>
      <c r="AU94" s="205" t="s">
        <v>76</v>
      </c>
      <c r="AY94" s="19" t="s">
        <v>153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9" t="s">
        <v>76</v>
      </c>
      <c r="BK94" s="206">
        <f>ROUND(I94*H94,2)</f>
        <v>0</v>
      </c>
      <c r="BL94" s="19" t="s">
        <v>160</v>
      </c>
      <c r="BM94" s="205" t="s">
        <v>2506</v>
      </c>
    </row>
    <row r="95" spans="1:65" s="2" customFormat="1" ht="19.5">
      <c r="A95" s="36"/>
      <c r="B95" s="37"/>
      <c r="C95" s="38"/>
      <c r="D95" s="209" t="s">
        <v>315</v>
      </c>
      <c r="E95" s="38"/>
      <c r="F95" s="251" t="s">
        <v>2497</v>
      </c>
      <c r="G95" s="38"/>
      <c r="H95" s="38"/>
      <c r="I95" s="117"/>
      <c r="J95" s="38"/>
      <c r="K95" s="38"/>
      <c r="L95" s="41"/>
      <c r="M95" s="252"/>
      <c r="N95" s="25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315</v>
      </c>
      <c r="AU95" s="19" t="s">
        <v>76</v>
      </c>
    </row>
    <row r="96" spans="1:65" s="12" customFormat="1" ht="22.9" customHeight="1">
      <c r="B96" s="178"/>
      <c r="C96" s="179"/>
      <c r="D96" s="180" t="s">
        <v>68</v>
      </c>
      <c r="E96" s="192" t="s">
        <v>2507</v>
      </c>
      <c r="F96" s="192" t="s">
        <v>2508</v>
      </c>
      <c r="G96" s="179"/>
      <c r="H96" s="179"/>
      <c r="I96" s="182"/>
      <c r="J96" s="193">
        <f>BK96</f>
        <v>0</v>
      </c>
      <c r="K96" s="179"/>
      <c r="L96" s="184"/>
      <c r="M96" s="185"/>
      <c r="N96" s="186"/>
      <c r="O96" s="186"/>
      <c r="P96" s="187">
        <f>P97</f>
        <v>0</v>
      </c>
      <c r="Q96" s="186"/>
      <c r="R96" s="187">
        <f>R97</f>
        <v>0</v>
      </c>
      <c r="S96" s="186"/>
      <c r="T96" s="188">
        <f>T97</f>
        <v>0</v>
      </c>
      <c r="AR96" s="189" t="s">
        <v>193</v>
      </c>
      <c r="AT96" s="190" t="s">
        <v>68</v>
      </c>
      <c r="AU96" s="190" t="s">
        <v>76</v>
      </c>
      <c r="AY96" s="189" t="s">
        <v>153</v>
      </c>
      <c r="BK96" s="191">
        <f>BK97</f>
        <v>0</v>
      </c>
    </row>
    <row r="97" spans="1:65" s="2" customFormat="1" ht="16.5" customHeight="1">
      <c r="A97" s="36"/>
      <c r="B97" s="37"/>
      <c r="C97" s="194" t="s">
        <v>193</v>
      </c>
      <c r="D97" s="194" t="s">
        <v>155</v>
      </c>
      <c r="E97" s="195" t="s">
        <v>2509</v>
      </c>
      <c r="F97" s="196" t="s">
        <v>2510</v>
      </c>
      <c r="G97" s="197" t="s">
        <v>736</v>
      </c>
      <c r="H97" s="198">
        <v>1</v>
      </c>
      <c r="I97" s="199"/>
      <c r="J97" s="200">
        <f>ROUND(I97*H97,2)</f>
        <v>0</v>
      </c>
      <c r="K97" s="196" t="s">
        <v>159</v>
      </c>
      <c r="L97" s="41"/>
      <c r="M97" s="201" t="s">
        <v>20</v>
      </c>
      <c r="N97" s="202" t="s">
        <v>40</v>
      </c>
      <c r="O97" s="6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2511</v>
      </c>
      <c r="AT97" s="205" t="s">
        <v>155</v>
      </c>
      <c r="AU97" s="205" t="s">
        <v>78</v>
      </c>
      <c r="AY97" s="19" t="s">
        <v>153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9" t="s">
        <v>76</v>
      </c>
      <c r="BK97" s="206">
        <f>ROUND(I97*H97,2)</f>
        <v>0</v>
      </c>
      <c r="BL97" s="19" t="s">
        <v>2511</v>
      </c>
      <c r="BM97" s="205" t="s">
        <v>2512</v>
      </c>
    </row>
    <row r="98" spans="1:65" s="12" customFormat="1" ht="22.9" customHeight="1">
      <c r="B98" s="178"/>
      <c r="C98" s="179"/>
      <c r="D98" s="180" t="s">
        <v>68</v>
      </c>
      <c r="E98" s="192" t="s">
        <v>2513</v>
      </c>
      <c r="F98" s="192" t="s">
        <v>2514</v>
      </c>
      <c r="G98" s="179"/>
      <c r="H98" s="179"/>
      <c r="I98" s="182"/>
      <c r="J98" s="193">
        <f>BK98</f>
        <v>0</v>
      </c>
      <c r="K98" s="179"/>
      <c r="L98" s="184"/>
      <c r="M98" s="185"/>
      <c r="N98" s="186"/>
      <c r="O98" s="186"/>
      <c r="P98" s="187">
        <f>SUM(P99:P105)</f>
        <v>0</v>
      </c>
      <c r="Q98" s="186"/>
      <c r="R98" s="187">
        <f>SUM(R99:R105)</f>
        <v>0</v>
      </c>
      <c r="S98" s="186"/>
      <c r="T98" s="188">
        <f>SUM(T99:T105)</f>
        <v>0</v>
      </c>
      <c r="AR98" s="189" t="s">
        <v>193</v>
      </c>
      <c r="AT98" s="190" t="s">
        <v>68</v>
      </c>
      <c r="AU98" s="190" t="s">
        <v>76</v>
      </c>
      <c r="AY98" s="189" t="s">
        <v>153</v>
      </c>
      <c r="BK98" s="191">
        <f>SUM(BK99:BK105)</f>
        <v>0</v>
      </c>
    </row>
    <row r="99" spans="1:65" s="2" customFormat="1" ht="16.5" customHeight="1">
      <c r="A99" s="36"/>
      <c r="B99" s="37"/>
      <c r="C99" s="194" t="s">
        <v>198</v>
      </c>
      <c r="D99" s="194" t="s">
        <v>155</v>
      </c>
      <c r="E99" s="195" t="s">
        <v>2515</v>
      </c>
      <c r="F99" s="196" t="s">
        <v>2514</v>
      </c>
      <c r="G99" s="197" t="s">
        <v>736</v>
      </c>
      <c r="H99" s="198">
        <v>1</v>
      </c>
      <c r="I99" s="199"/>
      <c r="J99" s="200">
        <f>ROUND(I99*H99,2)</f>
        <v>0</v>
      </c>
      <c r="K99" s="196" t="s">
        <v>159</v>
      </c>
      <c r="L99" s="41"/>
      <c r="M99" s="201" t="s">
        <v>20</v>
      </c>
      <c r="N99" s="202" t="s">
        <v>40</v>
      </c>
      <c r="O99" s="66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2511</v>
      </c>
      <c r="AT99" s="205" t="s">
        <v>155</v>
      </c>
      <c r="AU99" s="205" t="s">
        <v>78</v>
      </c>
      <c r="AY99" s="19" t="s">
        <v>153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9" t="s">
        <v>76</v>
      </c>
      <c r="BK99" s="206">
        <f>ROUND(I99*H99,2)</f>
        <v>0</v>
      </c>
      <c r="BL99" s="19" t="s">
        <v>2511</v>
      </c>
      <c r="BM99" s="205" t="s">
        <v>2516</v>
      </c>
    </row>
    <row r="100" spans="1:65" s="2" customFormat="1" ht="16.5" customHeight="1">
      <c r="A100" s="36"/>
      <c r="B100" s="37"/>
      <c r="C100" s="194" t="s">
        <v>205</v>
      </c>
      <c r="D100" s="194" t="s">
        <v>155</v>
      </c>
      <c r="E100" s="195" t="s">
        <v>2517</v>
      </c>
      <c r="F100" s="196" t="s">
        <v>2518</v>
      </c>
      <c r="G100" s="197" t="s">
        <v>736</v>
      </c>
      <c r="H100" s="198">
        <v>1</v>
      </c>
      <c r="I100" s="199"/>
      <c r="J100" s="200">
        <f>ROUND(I100*H100,2)</f>
        <v>0</v>
      </c>
      <c r="K100" s="196" t="s">
        <v>159</v>
      </c>
      <c r="L100" s="41"/>
      <c r="M100" s="201" t="s">
        <v>20</v>
      </c>
      <c r="N100" s="202" t="s">
        <v>40</v>
      </c>
      <c r="O100" s="66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2511</v>
      </c>
      <c r="AT100" s="205" t="s">
        <v>155</v>
      </c>
      <c r="AU100" s="205" t="s">
        <v>78</v>
      </c>
      <c r="AY100" s="19" t="s">
        <v>153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9" t="s">
        <v>76</v>
      </c>
      <c r="BK100" s="206">
        <f>ROUND(I100*H100,2)</f>
        <v>0</v>
      </c>
      <c r="BL100" s="19" t="s">
        <v>2511</v>
      </c>
      <c r="BM100" s="205" t="s">
        <v>2519</v>
      </c>
    </row>
    <row r="101" spans="1:65" s="2" customFormat="1" ht="29.25">
      <c r="A101" s="36"/>
      <c r="B101" s="37"/>
      <c r="C101" s="38"/>
      <c r="D101" s="209" t="s">
        <v>315</v>
      </c>
      <c r="E101" s="38"/>
      <c r="F101" s="251" t="s">
        <v>2520</v>
      </c>
      <c r="G101" s="38"/>
      <c r="H101" s="38"/>
      <c r="I101" s="117"/>
      <c r="J101" s="38"/>
      <c r="K101" s="38"/>
      <c r="L101" s="41"/>
      <c r="M101" s="252"/>
      <c r="N101" s="25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315</v>
      </c>
      <c r="AU101" s="19" t="s">
        <v>78</v>
      </c>
    </row>
    <row r="102" spans="1:65" s="2" customFormat="1" ht="16.5" customHeight="1">
      <c r="A102" s="36"/>
      <c r="B102" s="37"/>
      <c r="C102" s="194" t="s">
        <v>214</v>
      </c>
      <c r="D102" s="194" t="s">
        <v>155</v>
      </c>
      <c r="E102" s="195" t="s">
        <v>2521</v>
      </c>
      <c r="F102" s="196" t="s">
        <v>2522</v>
      </c>
      <c r="G102" s="197" t="s">
        <v>2523</v>
      </c>
      <c r="H102" s="198">
        <v>1</v>
      </c>
      <c r="I102" s="199"/>
      <c r="J102" s="200">
        <f>ROUND(I102*H102,2)</f>
        <v>0</v>
      </c>
      <c r="K102" s="196" t="s">
        <v>20</v>
      </c>
      <c r="L102" s="41"/>
      <c r="M102" s="201" t="s">
        <v>20</v>
      </c>
      <c r="N102" s="202" t="s">
        <v>40</v>
      </c>
      <c r="O102" s="66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2511</v>
      </c>
      <c r="AT102" s="205" t="s">
        <v>155</v>
      </c>
      <c r="AU102" s="205" t="s">
        <v>78</v>
      </c>
      <c r="AY102" s="19" t="s">
        <v>153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9" t="s">
        <v>76</v>
      </c>
      <c r="BK102" s="206">
        <f>ROUND(I102*H102,2)</f>
        <v>0</v>
      </c>
      <c r="BL102" s="19" t="s">
        <v>2511</v>
      </c>
      <c r="BM102" s="205" t="s">
        <v>2524</v>
      </c>
    </row>
    <row r="103" spans="1:65" s="2" customFormat="1" ht="19.5">
      <c r="A103" s="36"/>
      <c r="B103" s="37"/>
      <c r="C103" s="38"/>
      <c r="D103" s="209" t="s">
        <v>315</v>
      </c>
      <c r="E103" s="38"/>
      <c r="F103" s="251" t="s">
        <v>2525</v>
      </c>
      <c r="G103" s="38"/>
      <c r="H103" s="38"/>
      <c r="I103" s="117"/>
      <c r="J103" s="38"/>
      <c r="K103" s="38"/>
      <c r="L103" s="41"/>
      <c r="M103" s="252"/>
      <c r="N103" s="253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315</v>
      </c>
      <c r="AU103" s="19" t="s">
        <v>78</v>
      </c>
    </row>
    <row r="104" spans="1:65" s="2" customFormat="1" ht="16.5" customHeight="1">
      <c r="A104" s="36"/>
      <c r="B104" s="37"/>
      <c r="C104" s="194" t="s">
        <v>221</v>
      </c>
      <c r="D104" s="194" t="s">
        <v>155</v>
      </c>
      <c r="E104" s="195" t="s">
        <v>2526</v>
      </c>
      <c r="F104" s="196" t="s">
        <v>2527</v>
      </c>
      <c r="G104" s="197" t="s">
        <v>736</v>
      </c>
      <c r="H104" s="198">
        <v>1</v>
      </c>
      <c r="I104" s="199"/>
      <c r="J104" s="200">
        <f>ROUND(I104*H104,2)</f>
        <v>0</v>
      </c>
      <c r="K104" s="196" t="s">
        <v>159</v>
      </c>
      <c r="L104" s="41"/>
      <c r="M104" s="201" t="s">
        <v>20</v>
      </c>
      <c r="N104" s="202" t="s">
        <v>40</v>
      </c>
      <c r="O104" s="6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2511</v>
      </c>
      <c r="AT104" s="205" t="s">
        <v>155</v>
      </c>
      <c r="AU104" s="205" t="s">
        <v>78</v>
      </c>
      <c r="AY104" s="19" t="s">
        <v>153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9" t="s">
        <v>76</v>
      </c>
      <c r="BK104" s="206">
        <f>ROUND(I104*H104,2)</f>
        <v>0</v>
      </c>
      <c r="BL104" s="19" t="s">
        <v>2511</v>
      </c>
      <c r="BM104" s="205" t="s">
        <v>2528</v>
      </c>
    </row>
    <row r="105" spans="1:65" s="2" customFormat="1" ht="16.5" customHeight="1">
      <c r="A105" s="36"/>
      <c r="B105" s="37"/>
      <c r="C105" s="194" t="s">
        <v>230</v>
      </c>
      <c r="D105" s="194" t="s">
        <v>155</v>
      </c>
      <c r="E105" s="195" t="s">
        <v>2529</v>
      </c>
      <c r="F105" s="196" t="s">
        <v>2530</v>
      </c>
      <c r="G105" s="197" t="s">
        <v>736</v>
      </c>
      <c r="H105" s="198">
        <v>1</v>
      </c>
      <c r="I105" s="199"/>
      <c r="J105" s="200">
        <f>ROUND(I105*H105,2)</f>
        <v>0</v>
      </c>
      <c r="K105" s="196" t="s">
        <v>20</v>
      </c>
      <c r="L105" s="41"/>
      <c r="M105" s="201" t="s">
        <v>20</v>
      </c>
      <c r="N105" s="202" t="s">
        <v>40</v>
      </c>
      <c r="O105" s="6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160</v>
      </c>
      <c r="AT105" s="205" t="s">
        <v>155</v>
      </c>
      <c r="AU105" s="205" t="s">
        <v>78</v>
      </c>
      <c r="AY105" s="19" t="s">
        <v>153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9" t="s">
        <v>76</v>
      </c>
      <c r="BK105" s="206">
        <f>ROUND(I105*H105,2)</f>
        <v>0</v>
      </c>
      <c r="BL105" s="19" t="s">
        <v>160</v>
      </c>
      <c r="BM105" s="205" t="s">
        <v>2531</v>
      </c>
    </row>
    <row r="106" spans="1:65" s="12" customFormat="1" ht="22.9" customHeight="1">
      <c r="B106" s="178"/>
      <c r="C106" s="179"/>
      <c r="D106" s="180" t="s">
        <v>68</v>
      </c>
      <c r="E106" s="192" t="s">
        <v>2532</v>
      </c>
      <c r="F106" s="192" t="s">
        <v>2533</v>
      </c>
      <c r="G106" s="179"/>
      <c r="H106" s="179"/>
      <c r="I106" s="182"/>
      <c r="J106" s="193">
        <f>BK106</f>
        <v>0</v>
      </c>
      <c r="K106" s="179"/>
      <c r="L106" s="184"/>
      <c r="M106" s="185"/>
      <c r="N106" s="186"/>
      <c r="O106" s="186"/>
      <c r="P106" s="187">
        <f>SUM(P107:P110)</f>
        <v>0</v>
      </c>
      <c r="Q106" s="186"/>
      <c r="R106" s="187">
        <f>SUM(R107:R110)</f>
        <v>0</v>
      </c>
      <c r="S106" s="186"/>
      <c r="T106" s="188">
        <f>SUM(T107:T110)</f>
        <v>0</v>
      </c>
      <c r="AR106" s="189" t="s">
        <v>193</v>
      </c>
      <c r="AT106" s="190" t="s">
        <v>68</v>
      </c>
      <c r="AU106" s="190" t="s">
        <v>76</v>
      </c>
      <c r="AY106" s="189" t="s">
        <v>153</v>
      </c>
      <c r="BK106" s="191">
        <f>SUM(BK107:BK110)</f>
        <v>0</v>
      </c>
    </row>
    <row r="107" spans="1:65" s="2" customFormat="1" ht="16.5" customHeight="1">
      <c r="A107" s="36"/>
      <c r="B107" s="37"/>
      <c r="C107" s="194" t="s">
        <v>237</v>
      </c>
      <c r="D107" s="194" t="s">
        <v>155</v>
      </c>
      <c r="E107" s="195" t="s">
        <v>2534</v>
      </c>
      <c r="F107" s="196" t="s">
        <v>2533</v>
      </c>
      <c r="G107" s="197" t="s">
        <v>736</v>
      </c>
      <c r="H107" s="198">
        <v>1</v>
      </c>
      <c r="I107" s="199"/>
      <c r="J107" s="200">
        <f>ROUND(I107*H107,2)</f>
        <v>0</v>
      </c>
      <c r="K107" s="196" t="s">
        <v>159</v>
      </c>
      <c r="L107" s="41"/>
      <c r="M107" s="201" t="s">
        <v>20</v>
      </c>
      <c r="N107" s="202" t="s">
        <v>40</v>
      </c>
      <c r="O107" s="6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2511</v>
      </c>
      <c r="AT107" s="205" t="s">
        <v>155</v>
      </c>
      <c r="AU107" s="205" t="s">
        <v>78</v>
      </c>
      <c r="AY107" s="19" t="s">
        <v>153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9" t="s">
        <v>76</v>
      </c>
      <c r="BK107" s="206">
        <f>ROUND(I107*H107,2)</f>
        <v>0</v>
      </c>
      <c r="BL107" s="19" t="s">
        <v>2511</v>
      </c>
      <c r="BM107" s="205" t="s">
        <v>2535</v>
      </c>
    </row>
    <row r="108" spans="1:65" s="2" customFormat="1" ht="16.5" customHeight="1">
      <c r="A108" s="36"/>
      <c r="B108" s="37"/>
      <c r="C108" s="194" t="s">
        <v>258</v>
      </c>
      <c r="D108" s="194" t="s">
        <v>155</v>
      </c>
      <c r="E108" s="195" t="s">
        <v>2536</v>
      </c>
      <c r="F108" s="196" t="s">
        <v>2537</v>
      </c>
      <c r="G108" s="197" t="s">
        <v>736</v>
      </c>
      <c r="H108" s="198">
        <v>1</v>
      </c>
      <c r="I108" s="199"/>
      <c r="J108" s="200">
        <f>ROUND(I108*H108,2)</f>
        <v>0</v>
      </c>
      <c r="K108" s="196" t="s">
        <v>20</v>
      </c>
      <c r="L108" s="41"/>
      <c r="M108" s="201" t="s">
        <v>20</v>
      </c>
      <c r="N108" s="202" t="s">
        <v>40</v>
      </c>
      <c r="O108" s="66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160</v>
      </c>
      <c r="AT108" s="205" t="s">
        <v>155</v>
      </c>
      <c r="AU108" s="205" t="s">
        <v>78</v>
      </c>
      <c r="AY108" s="19" t="s">
        <v>153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9" t="s">
        <v>76</v>
      </c>
      <c r="BK108" s="206">
        <f>ROUND(I108*H108,2)</f>
        <v>0</v>
      </c>
      <c r="BL108" s="19" t="s">
        <v>160</v>
      </c>
      <c r="BM108" s="205" t="s">
        <v>2538</v>
      </c>
    </row>
    <row r="109" spans="1:65" s="2" customFormat="1" ht="16.5" customHeight="1">
      <c r="A109" s="36"/>
      <c r="B109" s="37"/>
      <c r="C109" s="194" t="s">
        <v>271</v>
      </c>
      <c r="D109" s="194" t="s">
        <v>155</v>
      </c>
      <c r="E109" s="195" t="s">
        <v>2539</v>
      </c>
      <c r="F109" s="196" t="s">
        <v>2540</v>
      </c>
      <c r="G109" s="197" t="s">
        <v>736</v>
      </c>
      <c r="H109" s="198">
        <v>1</v>
      </c>
      <c r="I109" s="199"/>
      <c r="J109" s="200">
        <f>ROUND(I109*H109,2)</f>
        <v>0</v>
      </c>
      <c r="K109" s="196" t="s">
        <v>159</v>
      </c>
      <c r="L109" s="41"/>
      <c r="M109" s="201" t="s">
        <v>20</v>
      </c>
      <c r="N109" s="202" t="s">
        <v>40</v>
      </c>
      <c r="O109" s="66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2511</v>
      </c>
      <c r="AT109" s="205" t="s">
        <v>155</v>
      </c>
      <c r="AU109" s="205" t="s">
        <v>78</v>
      </c>
      <c r="AY109" s="19" t="s">
        <v>153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9" t="s">
        <v>76</v>
      </c>
      <c r="BK109" s="206">
        <f>ROUND(I109*H109,2)</f>
        <v>0</v>
      </c>
      <c r="BL109" s="19" t="s">
        <v>2511</v>
      </c>
      <c r="BM109" s="205" t="s">
        <v>2541</v>
      </c>
    </row>
    <row r="110" spans="1:65" s="2" customFormat="1" ht="19.5">
      <c r="A110" s="36"/>
      <c r="B110" s="37"/>
      <c r="C110" s="38"/>
      <c r="D110" s="209" t="s">
        <v>315</v>
      </c>
      <c r="E110" s="38"/>
      <c r="F110" s="251" t="s">
        <v>2542</v>
      </c>
      <c r="G110" s="38"/>
      <c r="H110" s="38"/>
      <c r="I110" s="117"/>
      <c r="J110" s="38"/>
      <c r="K110" s="38"/>
      <c r="L110" s="41"/>
      <c r="M110" s="252"/>
      <c r="N110" s="25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315</v>
      </c>
      <c r="AU110" s="19" t="s">
        <v>78</v>
      </c>
    </row>
    <row r="111" spans="1:65" s="12" customFormat="1" ht="22.9" customHeight="1">
      <c r="B111" s="178"/>
      <c r="C111" s="179"/>
      <c r="D111" s="180" t="s">
        <v>68</v>
      </c>
      <c r="E111" s="192" t="s">
        <v>2543</v>
      </c>
      <c r="F111" s="192" t="s">
        <v>2544</v>
      </c>
      <c r="G111" s="179"/>
      <c r="H111" s="179"/>
      <c r="I111" s="182"/>
      <c r="J111" s="193">
        <f>BK111</f>
        <v>0</v>
      </c>
      <c r="K111" s="179"/>
      <c r="L111" s="184"/>
      <c r="M111" s="185"/>
      <c r="N111" s="186"/>
      <c r="O111" s="186"/>
      <c r="P111" s="187">
        <f>SUM(P112:P115)</f>
        <v>0</v>
      </c>
      <c r="Q111" s="186"/>
      <c r="R111" s="187">
        <f>SUM(R112:R115)</f>
        <v>0</v>
      </c>
      <c r="S111" s="186"/>
      <c r="T111" s="188">
        <f>SUM(T112:T115)</f>
        <v>0</v>
      </c>
      <c r="AR111" s="189" t="s">
        <v>193</v>
      </c>
      <c r="AT111" s="190" t="s">
        <v>68</v>
      </c>
      <c r="AU111" s="190" t="s">
        <v>76</v>
      </c>
      <c r="AY111" s="189" t="s">
        <v>153</v>
      </c>
      <c r="BK111" s="191">
        <f>SUM(BK112:BK115)</f>
        <v>0</v>
      </c>
    </row>
    <row r="112" spans="1:65" s="2" customFormat="1" ht="16.5" customHeight="1">
      <c r="A112" s="36"/>
      <c r="B112" s="37"/>
      <c r="C112" s="194" t="s">
        <v>279</v>
      </c>
      <c r="D112" s="194" t="s">
        <v>155</v>
      </c>
      <c r="E112" s="195" t="s">
        <v>2545</v>
      </c>
      <c r="F112" s="196" t="s">
        <v>2544</v>
      </c>
      <c r="G112" s="197" t="s">
        <v>736</v>
      </c>
      <c r="H112" s="198">
        <v>1</v>
      </c>
      <c r="I112" s="199"/>
      <c r="J112" s="200">
        <f>ROUND(I112*H112,2)</f>
        <v>0</v>
      </c>
      <c r="K112" s="196" t="s">
        <v>159</v>
      </c>
      <c r="L112" s="41"/>
      <c r="M112" s="201" t="s">
        <v>20</v>
      </c>
      <c r="N112" s="202" t="s">
        <v>40</v>
      </c>
      <c r="O112" s="66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2511</v>
      </c>
      <c r="AT112" s="205" t="s">
        <v>155</v>
      </c>
      <c r="AU112" s="205" t="s">
        <v>78</v>
      </c>
      <c r="AY112" s="19" t="s">
        <v>153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9" t="s">
        <v>76</v>
      </c>
      <c r="BK112" s="206">
        <f>ROUND(I112*H112,2)</f>
        <v>0</v>
      </c>
      <c r="BL112" s="19" t="s">
        <v>2511</v>
      </c>
      <c r="BM112" s="205" t="s">
        <v>2546</v>
      </c>
    </row>
    <row r="113" spans="1:65" s="2" customFormat="1" ht="16.5" customHeight="1">
      <c r="A113" s="36"/>
      <c r="B113" s="37"/>
      <c r="C113" s="194" t="s">
        <v>9</v>
      </c>
      <c r="D113" s="194" t="s">
        <v>155</v>
      </c>
      <c r="E113" s="195" t="s">
        <v>2547</v>
      </c>
      <c r="F113" s="196" t="s">
        <v>2548</v>
      </c>
      <c r="G113" s="197" t="s">
        <v>2523</v>
      </c>
      <c r="H113" s="198">
        <v>1</v>
      </c>
      <c r="I113" s="199"/>
      <c r="J113" s="200">
        <f>ROUND(I113*H113,2)</f>
        <v>0</v>
      </c>
      <c r="K113" s="196" t="s">
        <v>20</v>
      </c>
      <c r="L113" s="41"/>
      <c r="M113" s="201" t="s">
        <v>20</v>
      </c>
      <c r="N113" s="202" t="s">
        <v>40</v>
      </c>
      <c r="O113" s="6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2511</v>
      </c>
      <c r="AT113" s="205" t="s">
        <v>155</v>
      </c>
      <c r="AU113" s="205" t="s">
        <v>78</v>
      </c>
      <c r="AY113" s="19" t="s">
        <v>153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9" t="s">
        <v>76</v>
      </c>
      <c r="BK113" s="206">
        <f>ROUND(I113*H113,2)</f>
        <v>0</v>
      </c>
      <c r="BL113" s="19" t="s">
        <v>2511</v>
      </c>
      <c r="BM113" s="205" t="s">
        <v>2549</v>
      </c>
    </row>
    <row r="114" spans="1:65" s="2" customFormat="1" ht="16.5" customHeight="1">
      <c r="A114" s="36"/>
      <c r="B114" s="37"/>
      <c r="C114" s="194" t="s">
        <v>304</v>
      </c>
      <c r="D114" s="194" t="s">
        <v>155</v>
      </c>
      <c r="E114" s="195" t="s">
        <v>2550</v>
      </c>
      <c r="F114" s="196" t="s">
        <v>2551</v>
      </c>
      <c r="G114" s="197" t="s">
        <v>736</v>
      </c>
      <c r="H114" s="198">
        <v>1</v>
      </c>
      <c r="I114" s="199"/>
      <c r="J114" s="200">
        <f>ROUND(I114*H114,2)</f>
        <v>0</v>
      </c>
      <c r="K114" s="196" t="s">
        <v>20</v>
      </c>
      <c r="L114" s="41"/>
      <c r="M114" s="201" t="s">
        <v>20</v>
      </c>
      <c r="N114" s="202" t="s">
        <v>40</v>
      </c>
      <c r="O114" s="66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2511</v>
      </c>
      <c r="AT114" s="205" t="s">
        <v>155</v>
      </c>
      <c r="AU114" s="205" t="s">
        <v>78</v>
      </c>
      <c r="AY114" s="19" t="s">
        <v>153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9" t="s">
        <v>76</v>
      </c>
      <c r="BK114" s="206">
        <f>ROUND(I114*H114,2)</f>
        <v>0</v>
      </c>
      <c r="BL114" s="19" t="s">
        <v>2511</v>
      </c>
      <c r="BM114" s="205" t="s">
        <v>2552</v>
      </c>
    </row>
    <row r="115" spans="1:65" s="2" customFormat="1" ht="48.75">
      <c r="A115" s="36"/>
      <c r="B115" s="37"/>
      <c r="C115" s="38"/>
      <c r="D115" s="209" t="s">
        <v>315</v>
      </c>
      <c r="E115" s="38"/>
      <c r="F115" s="251" t="s">
        <v>2553</v>
      </c>
      <c r="G115" s="38"/>
      <c r="H115" s="38"/>
      <c r="I115" s="117"/>
      <c r="J115" s="38"/>
      <c r="K115" s="38"/>
      <c r="L115" s="41"/>
      <c r="M115" s="252"/>
      <c r="N115" s="253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315</v>
      </c>
      <c r="AU115" s="19" t="s">
        <v>78</v>
      </c>
    </row>
    <row r="116" spans="1:65" s="12" customFormat="1" ht="22.9" customHeight="1">
      <c r="B116" s="178"/>
      <c r="C116" s="179"/>
      <c r="D116" s="180" t="s">
        <v>68</v>
      </c>
      <c r="E116" s="192" t="s">
        <v>2554</v>
      </c>
      <c r="F116" s="192" t="s">
        <v>2555</v>
      </c>
      <c r="G116" s="179"/>
      <c r="H116" s="179"/>
      <c r="I116" s="182"/>
      <c r="J116" s="193">
        <f>BK116</f>
        <v>0</v>
      </c>
      <c r="K116" s="179"/>
      <c r="L116" s="184"/>
      <c r="M116" s="185"/>
      <c r="N116" s="186"/>
      <c r="O116" s="186"/>
      <c r="P116" s="187">
        <f>P117</f>
        <v>0</v>
      </c>
      <c r="Q116" s="186"/>
      <c r="R116" s="187">
        <f>R117</f>
        <v>0</v>
      </c>
      <c r="S116" s="186"/>
      <c r="T116" s="188">
        <f>T117</f>
        <v>0</v>
      </c>
      <c r="AR116" s="189" t="s">
        <v>193</v>
      </c>
      <c r="AT116" s="190" t="s">
        <v>68</v>
      </c>
      <c r="AU116" s="190" t="s">
        <v>76</v>
      </c>
      <c r="AY116" s="189" t="s">
        <v>153</v>
      </c>
      <c r="BK116" s="191">
        <f>BK117</f>
        <v>0</v>
      </c>
    </row>
    <row r="117" spans="1:65" s="2" customFormat="1" ht="16.5" customHeight="1">
      <c r="A117" s="36"/>
      <c r="B117" s="37"/>
      <c r="C117" s="194" t="s">
        <v>311</v>
      </c>
      <c r="D117" s="194" t="s">
        <v>155</v>
      </c>
      <c r="E117" s="195" t="s">
        <v>2556</v>
      </c>
      <c r="F117" s="196" t="s">
        <v>2557</v>
      </c>
      <c r="G117" s="197" t="s">
        <v>736</v>
      </c>
      <c r="H117" s="198">
        <v>1</v>
      </c>
      <c r="I117" s="199"/>
      <c r="J117" s="200">
        <f>ROUND(I117*H117,2)</f>
        <v>0</v>
      </c>
      <c r="K117" s="196" t="s">
        <v>20</v>
      </c>
      <c r="L117" s="41"/>
      <c r="M117" s="201" t="s">
        <v>20</v>
      </c>
      <c r="N117" s="202" t="s">
        <v>40</v>
      </c>
      <c r="O117" s="66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160</v>
      </c>
      <c r="AT117" s="205" t="s">
        <v>155</v>
      </c>
      <c r="AU117" s="205" t="s">
        <v>78</v>
      </c>
      <c r="AY117" s="19" t="s">
        <v>153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9" t="s">
        <v>76</v>
      </c>
      <c r="BK117" s="206">
        <f>ROUND(I117*H117,2)</f>
        <v>0</v>
      </c>
      <c r="BL117" s="19" t="s">
        <v>160</v>
      </c>
      <c r="BM117" s="205" t="s">
        <v>2558</v>
      </c>
    </row>
    <row r="118" spans="1:65" s="12" customFormat="1" ht="22.9" customHeight="1">
      <c r="B118" s="178"/>
      <c r="C118" s="179"/>
      <c r="D118" s="180" t="s">
        <v>68</v>
      </c>
      <c r="E118" s="192" t="s">
        <v>2559</v>
      </c>
      <c r="F118" s="192" t="s">
        <v>2560</v>
      </c>
      <c r="G118" s="179"/>
      <c r="H118" s="179"/>
      <c r="I118" s="182"/>
      <c r="J118" s="193">
        <f>BK118</f>
        <v>0</v>
      </c>
      <c r="K118" s="179"/>
      <c r="L118" s="184"/>
      <c r="M118" s="185"/>
      <c r="N118" s="186"/>
      <c r="O118" s="186"/>
      <c r="P118" s="187">
        <f>P119</f>
        <v>0</v>
      </c>
      <c r="Q118" s="186"/>
      <c r="R118" s="187">
        <f>R119</f>
        <v>0</v>
      </c>
      <c r="S118" s="186"/>
      <c r="T118" s="188">
        <f>T119</f>
        <v>0</v>
      </c>
      <c r="AR118" s="189" t="s">
        <v>193</v>
      </c>
      <c r="AT118" s="190" t="s">
        <v>68</v>
      </c>
      <c r="AU118" s="190" t="s">
        <v>76</v>
      </c>
      <c r="AY118" s="189" t="s">
        <v>153</v>
      </c>
      <c r="BK118" s="191">
        <f>BK119</f>
        <v>0</v>
      </c>
    </row>
    <row r="119" spans="1:65" s="2" customFormat="1" ht="16.5" customHeight="1">
      <c r="A119" s="36"/>
      <c r="B119" s="37"/>
      <c r="C119" s="194" t="s">
        <v>317</v>
      </c>
      <c r="D119" s="194" t="s">
        <v>155</v>
      </c>
      <c r="E119" s="195" t="s">
        <v>2561</v>
      </c>
      <c r="F119" s="196" t="s">
        <v>2560</v>
      </c>
      <c r="G119" s="197" t="s">
        <v>736</v>
      </c>
      <c r="H119" s="198">
        <v>1</v>
      </c>
      <c r="I119" s="199"/>
      <c r="J119" s="200">
        <f>ROUND(I119*H119,2)</f>
        <v>0</v>
      </c>
      <c r="K119" s="196" t="s">
        <v>159</v>
      </c>
      <c r="L119" s="41"/>
      <c r="M119" s="264" t="s">
        <v>20</v>
      </c>
      <c r="N119" s="265" t="s">
        <v>40</v>
      </c>
      <c r="O119" s="266"/>
      <c r="P119" s="267">
        <f>O119*H119</f>
        <v>0</v>
      </c>
      <c r="Q119" s="267">
        <v>0</v>
      </c>
      <c r="R119" s="267">
        <f>Q119*H119</f>
        <v>0</v>
      </c>
      <c r="S119" s="267">
        <v>0</v>
      </c>
      <c r="T119" s="26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2511</v>
      </c>
      <c r="AT119" s="205" t="s">
        <v>155</v>
      </c>
      <c r="AU119" s="205" t="s">
        <v>78</v>
      </c>
      <c r="AY119" s="19" t="s">
        <v>153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9" t="s">
        <v>76</v>
      </c>
      <c r="BK119" s="206">
        <f>ROUND(I119*H119,2)</f>
        <v>0</v>
      </c>
      <c r="BL119" s="19" t="s">
        <v>2511</v>
      </c>
      <c r="BM119" s="205" t="s">
        <v>2562</v>
      </c>
    </row>
    <row r="120" spans="1:65" s="2" customFormat="1" ht="6.95" customHeight="1">
      <c r="A120" s="36"/>
      <c r="B120" s="49"/>
      <c r="C120" s="50"/>
      <c r="D120" s="50"/>
      <c r="E120" s="50"/>
      <c r="F120" s="50"/>
      <c r="G120" s="50"/>
      <c r="H120" s="50"/>
      <c r="I120" s="144"/>
      <c r="J120" s="50"/>
      <c r="K120" s="50"/>
      <c r="L120" s="41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algorithmName="SHA-512" hashValue="mFldLCTqxXFHEtw5JO9ave46I/BuixztlvpCUpi06Gy4FzV9f2RQ/UrDZupV/85jAmXtDW/05J3JUb2ISn81aA==" saltValue="JxvW3xPIyE6EUlG8JyoZ20rzFnrkxNdqyAZfwsNa4lWQUMh+i9WbPD8GOc5wmjzADhD95k47+LcUwCTuIEiOOw==" spinCount="100000" sheet="1" objects="1" scenarios="1" formatColumns="0" formatRows="0" autoFilter="0"/>
  <autoFilter ref="C85:K11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72" customWidth="1"/>
    <col min="2" max="2" width="1.6640625" style="272" customWidth="1"/>
    <col min="3" max="4" width="5" style="272" customWidth="1"/>
    <col min="5" max="5" width="11.6640625" style="272" customWidth="1"/>
    <col min="6" max="6" width="9.1640625" style="272" customWidth="1"/>
    <col min="7" max="7" width="5" style="272" customWidth="1"/>
    <col min="8" max="8" width="77.83203125" style="272" customWidth="1"/>
    <col min="9" max="10" width="20" style="272" customWidth="1"/>
    <col min="11" max="11" width="1.6640625" style="272" customWidth="1"/>
  </cols>
  <sheetData>
    <row r="1" spans="2:11" s="1" customFormat="1" ht="37.5" customHeight="1"/>
    <row r="2" spans="2:11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7" customFormat="1" ht="45" customHeight="1">
      <c r="B3" s="276"/>
      <c r="C3" s="410" t="s">
        <v>2563</v>
      </c>
      <c r="D3" s="410"/>
      <c r="E3" s="410"/>
      <c r="F3" s="410"/>
      <c r="G3" s="410"/>
      <c r="H3" s="410"/>
      <c r="I3" s="410"/>
      <c r="J3" s="410"/>
      <c r="K3" s="277"/>
    </row>
    <row r="4" spans="2:11" s="1" customFormat="1" ht="25.5" customHeight="1">
      <c r="B4" s="278"/>
      <c r="C4" s="414" t="s">
        <v>2564</v>
      </c>
      <c r="D4" s="414"/>
      <c r="E4" s="414"/>
      <c r="F4" s="414"/>
      <c r="G4" s="414"/>
      <c r="H4" s="414"/>
      <c r="I4" s="414"/>
      <c r="J4" s="414"/>
      <c r="K4" s="279"/>
    </row>
    <row r="5" spans="2:11" s="1" customFormat="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s="1" customFormat="1" ht="15" customHeight="1">
      <c r="B6" s="278"/>
      <c r="C6" s="412" t="s">
        <v>2565</v>
      </c>
      <c r="D6" s="412"/>
      <c r="E6" s="412"/>
      <c r="F6" s="412"/>
      <c r="G6" s="412"/>
      <c r="H6" s="412"/>
      <c r="I6" s="412"/>
      <c r="J6" s="412"/>
      <c r="K6" s="279"/>
    </row>
    <row r="7" spans="2:11" s="1" customFormat="1" ht="15" customHeight="1">
      <c r="B7" s="282"/>
      <c r="C7" s="412" t="s">
        <v>2566</v>
      </c>
      <c r="D7" s="412"/>
      <c r="E7" s="412"/>
      <c r="F7" s="412"/>
      <c r="G7" s="412"/>
      <c r="H7" s="412"/>
      <c r="I7" s="412"/>
      <c r="J7" s="412"/>
      <c r="K7" s="279"/>
    </row>
    <row r="8" spans="2:11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s="1" customFormat="1" ht="15" customHeight="1">
      <c r="B9" s="282"/>
      <c r="C9" s="412" t="s">
        <v>2567</v>
      </c>
      <c r="D9" s="412"/>
      <c r="E9" s="412"/>
      <c r="F9" s="412"/>
      <c r="G9" s="412"/>
      <c r="H9" s="412"/>
      <c r="I9" s="412"/>
      <c r="J9" s="412"/>
      <c r="K9" s="279"/>
    </row>
    <row r="10" spans="2:11" s="1" customFormat="1" ht="15" customHeight="1">
      <c r="B10" s="282"/>
      <c r="C10" s="281"/>
      <c r="D10" s="412" t="s">
        <v>2568</v>
      </c>
      <c r="E10" s="412"/>
      <c r="F10" s="412"/>
      <c r="G10" s="412"/>
      <c r="H10" s="412"/>
      <c r="I10" s="412"/>
      <c r="J10" s="412"/>
      <c r="K10" s="279"/>
    </row>
    <row r="11" spans="2:11" s="1" customFormat="1" ht="15" customHeight="1">
      <c r="B11" s="282"/>
      <c r="C11" s="283"/>
      <c r="D11" s="412" t="s">
        <v>2569</v>
      </c>
      <c r="E11" s="412"/>
      <c r="F11" s="412"/>
      <c r="G11" s="412"/>
      <c r="H11" s="412"/>
      <c r="I11" s="412"/>
      <c r="J11" s="412"/>
      <c r="K11" s="279"/>
    </row>
    <row r="12" spans="2:11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pans="2:11" s="1" customFormat="1" ht="15" customHeight="1">
      <c r="B13" s="282"/>
      <c r="C13" s="283"/>
      <c r="D13" s="284" t="s">
        <v>2570</v>
      </c>
      <c r="E13" s="281"/>
      <c r="F13" s="281"/>
      <c r="G13" s="281"/>
      <c r="H13" s="281"/>
      <c r="I13" s="281"/>
      <c r="J13" s="281"/>
      <c r="K13" s="279"/>
    </row>
    <row r="14" spans="2:11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pans="2:11" s="1" customFormat="1" ht="15" customHeight="1">
      <c r="B15" s="282"/>
      <c r="C15" s="283"/>
      <c r="D15" s="412" t="s">
        <v>2571</v>
      </c>
      <c r="E15" s="412"/>
      <c r="F15" s="412"/>
      <c r="G15" s="412"/>
      <c r="H15" s="412"/>
      <c r="I15" s="412"/>
      <c r="J15" s="412"/>
      <c r="K15" s="279"/>
    </row>
    <row r="16" spans="2:11" s="1" customFormat="1" ht="15" customHeight="1">
      <c r="B16" s="282"/>
      <c r="C16" s="283"/>
      <c r="D16" s="412" t="s">
        <v>2572</v>
      </c>
      <c r="E16" s="412"/>
      <c r="F16" s="412"/>
      <c r="G16" s="412"/>
      <c r="H16" s="412"/>
      <c r="I16" s="412"/>
      <c r="J16" s="412"/>
      <c r="K16" s="279"/>
    </row>
    <row r="17" spans="2:11" s="1" customFormat="1" ht="15" customHeight="1">
      <c r="B17" s="282"/>
      <c r="C17" s="283"/>
      <c r="D17" s="412" t="s">
        <v>2573</v>
      </c>
      <c r="E17" s="412"/>
      <c r="F17" s="412"/>
      <c r="G17" s="412"/>
      <c r="H17" s="412"/>
      <c r="I17" s="412"/>
      <c r="J17" s="412"/>
      <c r="K17" s="279"/>
    </row>
    <row r="18" spans="2:11" s="1" customFormat="1" ht="15" customHeight="1">
      <c r="B18" s="282"/>
      <c r="C18" s="283"/>
      <c r="D18" s="283"/>
      <c r="E18" s="285" t="s">
        <v>75</v>
      </c>
      <c r="F18" s="412" t="s">
        <v>2574</v>
      </c>
      <c r="G18" s="412"/>
      <c r="H18" s="412"/>
      <c r="I18" s="412"/>
      <c r="J18" s="412"/>
      <c r="K18" s="279"/>
    </row>
    <row r="19" spans="2:11" s="1" customFormat="1" ht="15" customHeight="1">
      <c r="B19" s="282"/>
      <c r="C19" s="283"/>
      <c r="D19" s="283"/>
      <c r="E19" s="285" t="s">
        <v>2575</v>
      </c>
      <c r="F19" s="412" t="s">
        <v>2576</v>
      </c>
      <c r="G19" s="412"/>
      <c r="H19" s="412"/>
      <c r="I19" s="412"/>
      <c r="J19" s="412"/>
      <c r="K19" s="279"/>
    </row>
    <row r="20" spans="2:11" s="1" customFormat="1" ht="15" customHeight="1">
      <c r="B20" s="282"/>
      <c r="C20" s="283"/>
      <c r="D20" s="283"/>
      <c r="E20" s="285" t="s">
        <v>2577</v>
      </c>
      <c r="F20" s="412" t="s">
        <v>2578</v>
      </c>
      <c r="G20" s="412"/>
      <c r="H20" s="412"/>
      <c r="I20" s="412"/>
      <c r="J20" s="412"/>
      <c r="K20" s="279"/>
    </row>
    <row r="21" spans="2:11" s="1" customFormat="1" ht="15" customHeight="1">
      <c r="B21" s="282"/>
      <c r="C21" s="283"/>
      <c r="D21" s="283"/>
      <c r="E21" s="285" t="s">
        <v>2579</v>
      </c>
      <c r="F21" s="412" t="s">
        <v>2580</v>
      </c>
      <c r="G21" s="412"/>
      <c r="H21" s="412"/>
      <c r="I21" s="412"/>
      <c r="J21" s="412"/>
      <c r="K21" s="279"/>
    </row>
    <row r="22" spans="2:11" s="1" customFormat="1" ht="15" customHeight="1">
      <c r="B22" s="282"/>
      <c r="C22" s="283"/>
      <c r="D22" s="283"/>
      <c r="E22" s="285" t="s">
        <v>1723</v>
      </c>
      <c r="F22" s="412" t="s">
        <v>1724</v>
      </c>
      <c r="G22" s="412"/>
      <c r="H22" s="412"/>
      <c r="I22" s="412"/>
      <c r="J22" s="412"/>
      <c r="K22" s="279"/>
    </row>
    <row r="23" spans="2:11" s="1" customFormat="1" ht="15" customHeight="1">
      <c r="B23" s="282"/>
      <c r="C23" s="283"/>
      <c r="D23" s="283"/>
      <c r="E23" s="285" t="s">
        <v>82</v>
      </c>
      <c r="F23" s="412" t="s">
        <v>2581</v>
      </c>
      <c r="G23" s="412"/>
      <c r="H23" s="412"/>
      <c r="I23" s="412"/>
      <c r="J23" s="412"/>
      <c r="K23" s="279"/>
    </row>
    <row r="24" spans="2:11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pans="2:11" s="1" customFormat="1" ht="15" customHeight="1">
      <c r="B25" s="282"/>
      <c r="C25" s="412" t="s">
        <v>2582</v>
      </c>
      <c r="D25" s="412"/>
      <c r="E25" s="412"/>
      <c r="F25" s="412"/>
      <c r="G25" s="412"/>
      <c r="H25" s="412"/>
      <c r="I25" s="412"/>
      <c r="J25" s="412"/>
      <c r="K25" s="279"/>
    </row>
    <row r="26" spans="2:11" s="1" customFormat="1" ht="15" customHeight="1">
      <c r="B26" s="282"/>
      <c r="C26" s="412" t="s">
        <v>2583</v>
      </c>
      <c r="D26" s="412"/>
      <c r="E26" s="412"/>
      <c r="F26" s="412"/>
      <c r="G26" s="412"/>
      <c r="H26" s="412"/>
      <c r="I26" s="412"/>
      <c r="J26" s="412"/>
      <c r="K26" s="279"/>
    </row>
    <row r="27" spans="2:11" s="1" customFormat="1" ht="15" customHeight="1">
      <c r="B27" s="282"/>
      <c r="C27" s="281"/>
      <c r="D27" s="412" t="s">
        <v>2584</v>
      </c>
      <c r="E27" s="412"/>
      <c r="F27" s="412"/>
      <c r="G27" s="412"/>
      <c r="H27" s="412"/>
      <c r="I27" s="412"/>
      <c r="J27" s="412"/>
      <c r="K27" s="279"/>
    </row>
    <row r="28" spans="2:11" s="1" customFormat="1" ht="15" customHeight="1">
      <c r="B28" s="282"/>
      <c r="C28" s="283"/>
      <c r="D28" s="412" t="s">
        <v>2585</v>
      </c>
      <c r="E28" s="412"/>
      <c r="F28" s="412"/>
      <c r="G28" s="412"/>
      <c r="H28" s="412"/>
      <c r="I28" s="412"/>
      <c r="J28" s="412"/>
      <c r="K28" s="279"/>
    </row>
    <row r="29" spans="2:11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pans="2:11" s="1" customFormat="1" ht="15" customHeight="1">
      <c r="B30" s="282"/>
      <c r="C30" s="283"/>
      <c r="D30" s="412" t="s">
        <v>2586</v>
      </c>
      <c r="E30" s="412"/>
      <c r="F30" s="412"/>
      <c r="G30" s="412"/>
      <c r="H30" s="412"/>
      <c r="I30" s="412"/>
      <c r="J30" s="412"/>
      <c r="K30" s="279"/>
    </row>
    <row r="31" spans="2:11" s="1" customFormat="1" ht="15" customHeight="1">
      <c r="B31" s="282"/>
      <c r="C31" s="283"/>
      <c r="D31" s="412" t="s">
        <v>2587</v>
      </c>
      <c r="E31" s="412"/>
      <c r="F31" s="412"/>
      <c r="G31" s="412"/>
      <c r="H31" s="412"/>
      <c r="I31" s="412"/>
      <c r="J31" s="412"/>
      <c r="K31" s="279"/>
    </row>
    <row r="32" spans="2:11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pans="2:11" s="1" customFormat="1" ht="15" customHeight="1">
      <c r="B33" s="282"/>
      <c r="C33" s="283"/>
      <c r="D33" s="412" t="s">
        <v>2588</v>
      </c>
      <c r="E33" s="412"/>
      <c r="F33" s="412"/>
      <c r="G33" s="412"/>
      <c r="H33" s="412"/>
      <c r="I33" s="412"/>
      <c r="J33" s="412"/>
      <c r="K33" s="279"/>
    </row>
    <row r="34" spans="2:11" s="1" customFormat="1" ht="15" customHeight="1">
      <c r="B34" s="282"/>
      <c r="C34" s="283"/>
      <c r="D34" s="412" t="s">
        <v>2589</v>
      </c>
      <c r="E34" s="412"/>
      <c r="F34" s="412"/>
      <c r="G34" s="412"/>
      <c r="H34" s="412"/>
      <c r="I34" s="412"/>
      <c r="J34" s="412"/>
      <c r="K34" s="279"/>
    </row>
    <row r="35" spans="2:11" s="1" customFormat="1" ht="15" customHeight="1">
      <c r="B35" s="282"/>
      <c r="C35" s="283"/>
      <c r="D35" s="412" t="s">
        <v>2590</v>
      </c>
      <c r="E35" s="412"/>
      <c r="F35" s="412"/>
      <c r="G35" s="412"/>
      <c r="H35" s="412"/>
      <c r="I35" s="412"/>
      <c r="J35" s="412"/>
      <c r="K35" s="279"/>
    </row>
    <row r="36" spans="2:11" s="1" customFormat="1" ht="15" customHeight="1">
      <c r="B36" s="282"/>
      <c r="C36" s="283"/>
      <c r="D36" s="281"/>
      <c r="E36" s="284" t="s">
        <v>139</v>
      </c>
      <c r="F36" s="281"/>
      <c r="G36" s="412" t="s">
        <v>2591</v>
      </c>
      <c r="H36" s="412"/>
      <c r="I36" s="412"/>
      <c r="J36" s="412"/>
      <c r="K36" s="279"/>
    </row>
    <row r="37" spans="2:11" s="1" customFormat="1" ht="30.75" customHeight="1">
      <c r="B37" s="282"/>
      <c r="C37" s="283"/>
      <c r="D37" s="281"/>
      <c r="E37" s="284" t="s">
        <v>2592</v>
      </c>
      <c r="F37" s="281"/>
      <c r="G37" s="412" t="s">
        <v>2593</v>
      </c>
      <c r="H37" s="412"/>
      <c r="I37" s="412"/>
      <c r="J37" s="412"/>
      <c r="K37" s="279"/>
    </row>
    <row r="38" spans="2:11" s="1" customFormat="1" ht="15" customHeight="1">
      <c r="B38" s="282"/>
      <c r="C38" s="283"/>
      <c r="D38" s="281"/>
      <c r="E38" s="284" t="s">
        <v>50</v>
      </c>
      <c r="F38" s="281"/>
      <c r="G38" s="412" t="s">
        <v>2594</v>
      </c>
      <c r="H38" s="412"/>
      <c r="I38" s="412"/>
      <c r="J38" s="412"/>
      <c r="K38" s="279"/>
    </row>
    <row r="39" spans="2:11" s="1" customFormat="1" ht="15" customHeight="1">
      <c r="B39" s="282"/>
      <c r="C39" s="283"/>
      <c r="D39" s="281"/>
      <c r="E39" s="284" t="s">
        <v>51</v>
      </c>
      <c r="F39" s="281"/>
      <c r="G39" s="412" t="s">
        <v>2595</v>
      </c>
      <c r="H39" s="412"/>
      <c r="I39" s="412"/>
      <c r="J39" s="412"/>
      <c r="K39" s="279"/>
    </row>
    <row r="40" spans="2:11" s="1" customFormat="1" ht="15" customHeight="1">
      <c r="B40" s="282"/>
      <c r="C40" s="283"/>
      <c r="D40" s="281"/>
      <c r="E40" s="284" t="s">
        <v>140</v>
      </c>
      <c r="F40" s="281"/>
      <c r="G40" s="412" t="s">
        <v>2596</v>
      </c>
      <c r="H40" s="412"/>
      <c r="I40" s="412"/>
      <c r="J40" s="412"/>
      <c r="K40" s="279"/>
    </row>
    <row r="41" spans="2:11" s="1" customFormat="1" ht="15" customHeight="1">
      <c r="B41" s="282"/>
      <c r="C41" s="283"/>
      <c r="D41" s="281"/>
      <c r="E41" s="284" t="s">
        <v>141</v>
      </c>
      <c r="F41" s="281"/>
      <c r="G41" s="412" t="s">
        <v>2597</v>
      </c>
      <c r="H41" s="412"/>
      <c r="I41" s="412"/>
      <c r="J41" s="412"/>
      <c r="K41" s="279"/>
    </row>
    <row r="42" spans="2:11" s="1" customFormat="1" ht="15" customHeight="1">
      <c r="B42" s="282"/>
      <c r="C42" s="283"/>
      <c r="D42" s="281"/>
      <c r="E42" s="284" t="s">
        <v>2598</v>
      </c>
      <c r="F42" s="281"/>
      <c r="G42" s="412" t="s">
        <v>2599</v>
      </c>
      <c r="H42" s="412"/>
      <c r="I42" s="412"/>
      <c r="J42" s="412"/>
      <c r="K42" s="279"/>
    </row>
    <row r="43" spans="2:11" s="1" customFormat="1" ht="15" customHeight="1">
      <c r="B43" s="282"/>
      <c r="C43" s="283"/>
      <c r="D43" s="281"/>
      <c r="E43" s="284"/>
      <c r="F43" s="281"/>
      <c r="G43" s="412" t="s">
        <v>2600</v>
      </c>
      <c r="H43" s="412"/>
      <c r="I43" s="412"/>
      <c r="J43" s="412"/>
      <c r="K43" s="279"/>
    </row>
    <row r="44" spans="2:11" s="1" customFormat="1" ht="15" customHeight="1">
      <c r="B44" s="282"/>
      <c r="C44" s="283"/>
      <c r="D44" s="281"/>
      <c r="E44" s="284" t="s">
        <v>2601</v>
      </c>
      <c r="F44" s="281"/>
      <c r="G44" s="412" t="s">
        <v>2602</v>
      </c>
      <c r="H44" s="412"/>
      <c r="I44" s="412"/>
      <c r="J44" s="412"/>
      <c r="K44" s="279"/>
    </row>
    <row r="45" spans="2:11" s="1" customFormat="1" ht="15" customHeight="1">
      <c r="B45" s="282"/>
      <c r="C45" s="283"/>
      <c r="D45" s="281"/>
      <c r="E45" s="284" t="s">
        <v>143</v>
      </c>
      <c r="F45" s="281"/>
      <c r="G45" s="412" t="s">
        <v>2603</v>
      </c>
      <c r="H45" s="412"/>
      <c r="I45" s="412"/>
      <c r="J45" s="412"/>
      <c r="K45" s="279"/>
    </row>
    <row r="46" spans="2:11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pans="2:11" s="1" customFormat="1" ht="15" customHeight="1">
      <c r="B47" s="282"/>
      <c r="C47" s="283"/>
      <c r="D47" s="412" t="s">
        <v>2604</v>
      </c>
      <c r="E47" s="412"/>
      <c r="F47" s="412"/>
      <c r="G47" s="412"/>
      <c r="H47" s="412"/>
      <c r="I47" s="412"/>
      <c r="J47" s="412"/>
      <c r="K47" s="279"/>
    </row>
    <row r="48" spans="2:11" s="1" customFormat="1" ht="15" customHeight="1">
      <c r="B48" s="282"/>
      <c r="C48" s="283"/>
      <c r="D48" s="283"/>
      <c r="E48" s="412" t="s">
        <v>2605</v>
      </c>
      <c r="F48" s="412"/>
      <c r="G48" s="412"/>
      <c r="H48" s="412"/>
      <c r="I48" s="412"/>
      <c r="J48" s="412"/>
      <c r="K48" s="279"/>
    </row>
    <row r="49" spans="2:11" s="1" customFormat="1" ht="15" customHeight="1">
      <c r="B49" s="282"/>
      <c r="C49" s="283"/>
      <c r="D49" s="283"/>
      <c r="E49" s="412" t="s">
        <v>2606</v>
      </c>
      <c r="F49" s="412"/>
      <c r="G49" s="412"/>
      <c r="H49" s="412"/>
      <c r="I49" s="412"/>
      <c r="J49" s="412"/>
      <c r="K49" s="279"/>
    </row>
    <row r="50" spans="2:11" s="1" customFormat="1" ht="15" customHeight="1">
      <c r="B50" s="282"/>
      <c r="C50" s="283"/>
      <c r="D50" s="283"/>
      <c r="E50" s="412" t="s">
        <v>2607</v>
      </c>
      <c r="F50" s="412"/>
      <c r="G50" s="412"/>
      <c r="H50" s="412"/>
      <c r="I50" s="412"/>
      <c r="J50" s="412"/>
      <c r="K50" s="279"/>
    </row>
    <row r="51" spans="2:11" s="1" customFormat="1" ht="15" customHeight="1">
      <c r="B51" s="282"/>
      <c r="C51" s="283"/>
      <c r="D51" s="412" t="s">
        <v>2608</v>
      </c>
      <c r="E51" s="412"/>
      <c r="F51" s="412"/>
      <c r="G51" s="412"/>
      <c r="H51" s="412"/>
      <c r="I51" s="412"/>
      <c r="J51" s="412"/>
      <c r="K51" s="279"/>
    </row>
    <row r="52" spans="2:11" s="1" customFormat="1" ht="25.5" customHeight="1">
      <c r="B52" s="278"/>
      <c r="C52" s="414" t="s">
        <v>2609</v>
      </c>
      <c r="D52" s="414"/>
      <c r="E52" s="414"/>
      <c r="F52" s="414"/>
      <c r="G52" s="414"/>
      <c r="H52" s="414"/>
      <c r="I52" s="414"/>
      <c r="J52" s="414"/>
      <c r="K52" s="279"/>
    </row>
    <row r="53" spans="2:11" s="1" customFormat="1" ht="5.25" customHeight="1">
      <c r="B53" s="278"/>
      <c r="C53" s="280"/>
      <c r="D53" s="280"/>
      <c r="E53" s="280"/>
      <c r="F53" s="280"/>
      <c r="G53" s="280"/>
      <c r="H53" s="280"/>
      <c r="I53" s="280"/>
      <c r="J53" s="280"/>
      <c r="K53" s="279"/>
    </row>
    <row r="54" spans="2:11" s="1" customFormat="1" ht="15" customHeight="1">
      <c r="B54" s="278"/>
      <c r="C54" s="412" t="s">
        <v>2610</v>
      </c>
      <c r="D54" s="412"/>
      <c r="E54" s="412"/>
      <c r="F54" s="412"/>
      <c r="G54" s="412"/>
      <c r="H54" s="412"/>
      <c r="I54" s="412"/>
      <c r="J54" s="412"/>
      <c r="K54" s="279"/>
    </row>
    <row r="55" spans="2:11" s="1" customFormat="1" ht="15" customHeight="1">
      <c r="B55" s="278"/>
      <c r="C55" s="412" t="s">
        <v>2611</v>
      </c>
      <c r="D55" s="412"/>
      <c r="E55" s="412"/>
      <c r="F55" s="412"/>
      <c r="G55" s="412"/>
      <c r="H55" s="412"/>
      <c r="I55" s="412"/>
      <c r="J55" s="412"/>
      <c r="K55" s="279"/>
    </row>
    <row r="56" spans="2:11" s="1" customFormat="1" ht="12.75" customHeight="1">
      <c r="B56" s="278"/>
      <c r="C56" s="281"/>
      <c r="D56" s="281"/>
      <c r="E56" s="281"/>
      <c r="F56" s="281"/>
      <c r="G56" s="281"/>
      <c r="H56" s="281"/>
      <c r="I56" s="281"/>
      <c r="J56" s="281"/>
      <c r="K56" s="279"/>
    </row>
    <row r="57" spans="2:11" s="1" customFormat="1" ht="15" customHeight="1">
      <c r="B57" s="278"/>
      <c r="C57" s="412" t="s">
        <v>2612</v>
      </c>
      <c r="D57" s="412"/>
      <c r="E57" s="412"/>
      <c r="F57" s="412"/>
      <c r="G57" s="412"/>
      <c r="H57" s="412"/>
      <c r="I57" s="412"/>
      <c r="J57" s="412"/>
      <c r="K57" s="279"/>
    </row>
    <row r="58" spans="2:11" s="1" customFormat="1" ht="15" customHeight="1">
      <c r="B58" s="278"/>
      <c r="C58" s="283"/>
      <c r="D58" s="412" t="s">
        <v>2613</v>
      </c>
      <c r="E58" s="412"/>
      <c r="F58" s="412"/>
      <c r="G58" s="412"/>
      <c r="H58" s="412"/>
      <c r="I58" s="412"/>
      <c r="J58" s="412"/>
      <c r="K58" s="279"/>
    </row>
    <row r="59" spans="2:11" s="1" customFormat="1" ht="15" customHeight="1">
      <c r="B59" s="278"/>
      <c r="C59" s="283"/>
      <c r="D59" s="412" t="s">
        <v>2614</v>
      </c>
      <c r="E59" s="412"/>
      <c r="F59" s="412"/>
      <c r="G59" s="412"/>
      <c r="H59" s="412"/>
      <c r="I59" s="412"/>
      <c r="J59" s="412"/>
      <c r="K59" s="279"/>
    </row>
    <row r="60" spans="2:11" s="1" customFormat="1" ht="15" customHeight="1">
      <c r="B60" s="278"/>
      <c r="C60" s="283"/>
      <c r="D60" s="412" t="s">
        <v>2615</v>
      </c>
      <c r="E60" s="412"/>
      <c r="F60" s="412"/>
      <c r="G60" s="412"/>
      <c r="H60" s="412"/>
      <c r="I60" s="412"/>
      <c r="J60" s="412"/>
      <c r="K60" s="279"/>
    </row>
    <row r="61" spans="2:11" s="1" customFormat="1" ht="15" customHeight="1">
      <c r="B61" s="278"/>
      <c r="C61" s="283"/>
      <c r="D61" s="412" t="s">
        <v>2616</v>
      </c>
      <c r="E61" s="412"/>
      <c r="F61" s="412"/>
      <c r="G61" s="412"/>
      <c r="H61" s="412"/>
      <c r="I61" s="412"/>
      <c r="J61" s="412"/>
      <c r="K61" s="279"/>
    </row>
    <row r="62" spans="2:11" s="1" customFormat="1" ht="15" customHeight="1">
      <c r="B62" s="278"/>
      <c r="C62" s="283"/>
      <c r="D62" s="413" t="s">
        <v>2617</v>
      </c>
      <c r="E62" s="413"/>
      <c r="F62" s="413"/>
      <c r="G62" s="413"/>
      <c r="H62" s="413"/>
      <c r="I62" s="413"/>
      <c r="J62" s="413"/>
      <c r="K62" s="279"/>
    </row>
    <row r="63" spans="2:11" s="1" customFormat="1" ht="15" customHeight="1">
      <c r="B63" s="278"/>
      <c r="C63" s="283"/>
      <c r="D63" s="412" t="s">
        <v>2618</v>
      </c>
      <c r="E63" s="412"/>
      <c r="F63" s="412"/>
      <c r="G63" s="412"/>
      <c r="H63" s="412"/>
      <c r="I63" s="412"/>
      <c r="J63" s="412"/>
      <c r="K63" s="279"/>
    </row>
    <row r="64" spans="2:11" s="1" customFormat="1" ht="12.75" customHeight="1">
      <c r="B64" s="278"/>
      <c r="C64" s="283"/>
      <c r="D64" s="283"/>
      <c r="E64" s="286"/>
      <c r="F64" s="283"/>
      <c r="G64" s="283"/>
      <c r="H64" s="283"/>
      <c r="I64" s="283"/>
      <c r="J64" s="283"/>
      <c r="K64" s="279"/>
    </row>
    <row r="65" spans="2:11" s="1" customFormat="1" ht="15" customHeight="1">
      <c r="B65" s="278"/>
      <c r="C65" s="283"/>
      <c r="D65" s="412" t="s">
        <v>2619</v>
      </c>
      <c r="E65" s="412"/>
      <c r="F65" s="412"/>
      <c r="G65" s="412"/>
      <c r="H65" s="412"/>
      <c r="I65" s="412"/>
      <c r="J65" s="412"/>
      <c r="K65" s="279"/>
    </row>
    <row r="66" spans="2:11" s="1" customFormat="1" ht="15" customHeight="1">
      <c r="B66" s="278"/>
      <c r="C66" s="283"/>
      <c r="D66" s="413" t="s">
        <v>2620</v>
      </c>
      <c r="E66" s="413"/>
      <c r="F66" s="413"/>
      <c r="G66" s="413"/>
      <c r="H66" s="413"/>
      <c r="I66" s="413"/>
      <c r="J66" s="413"/>
      <c r="K66" s="279"/>
    </row>
    <row r="67" spans="2:11" s="1" customFormat="1" ht="15" customHeight="1">
      <c r="B67" s="278"/>
      <c r="C67" s="283"/>
      <c r="D67" s="412" t="s">
        <v>2621</v>
      </c>
      <c r="E67" s="412"/>
      <c r="F67" s="412"/>
      <c r="G67" s="412"/>
      <c r="H67" s="412"/>
      <c r="I67" s="412"/>
      <c r="J67" s="412"/>
      <c r="K67" s="279"/>
    </row>
    <row r="68" spans="2:11" s="1" customFormat="1" ht="15" customHeight="1">
      <c r="B68" s="278"/>
      <c r="C68" s="283"/>
      <c r="D68" s="412" t="s">
        <v>2622</v>
      </c>
      <c r="E68" s="412"/>
      <c r="F68" s="412"/>
      <c r="G68" s="412"/>
      <c r="H68" s="412"/>
      <c r="I68" s="412"/>
      <c r="J68" s="412"/>
      <c r="K68" s="279"/>
    </row>
    <row r="69" spans="2:11" s="1" customFormat="1" ht="15" customHeight="1">
      <c r="B69" s="278"/>
      <c r="C69" s="283"/>
      <c r="D69" s="412" t="s">
        <v>2623</v>
      </c>
      <c r="E69" s="412"/>
      <c r="F69" s="412"/>
      <c r="G69" s="412"/>
      <c r="H69" s="412"/>
      <c r="I69" s="412"/>
      <c r="J69" s="412"/>
      <c r="K69" s="279"/>
    </row>
    <row r="70" spans="2:11" s="1" customFormat="1" ht="15" customHeight="1">
      <c r="B70" s="278"/>
      <c r="C70" s="283"/>
      <c r="D70" s="412" t="s">
        <v>2624</v>
      </c>
      <c r="E70" s="412"/>
      <c r="F70" s="412"/>
      <c r="G70" s="412"/>
      <c r="H70" s="412"/>
      <c r="I70" s="412"/>
      <c r="J70" s="412"/>
      <c r="K70" s="279"/>
    </row>
    <row r="71" spans="2:1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pans="2:11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pans="2:11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2:11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pans="2:11" s="1" customFormat="1" ht="45" customHeight="1">
      <c r="B75" s="295"/>
      <c r="C75" s="411" t="s">
        <v>2625</v>
      </c>
      <c r="D75" s="411"/>
      <c r="E75" s="411"/>
      <c r="F75" s="411"/>
      <c r="G75" s="411"/>
      <c r="H75" s="411"/>
      <c r="I75" s="411"/>
      <c r="J75" s="411"/>
      <c r="K75" s="296"/>
    </row>
    <row r="76" spans="2:11" s="1" customFormat="1" ht="17.25" customHeight="1">
      <c r="B76" s="295"/>
      <c r="C76" s="297" t="s">
        <v>2626</v>
      </c>
      <c r="D76" s="297"/>
      <c r="E76" s="297"/>
      <c r="F76" s="297" t="s">
        <v>2627</v>
      </c>
      <c r="G76" s="298"/>
      <c r="H76" s="297" t="s">
        <v>51</v>
      </c>
      <c r="I76" s="297" t="s">
        <v>54</v>
      </c>
      <c r="J76" s="297" t="s">
        <v>2628</v>
      </c>
      <c r="K76" s="296"/>
    </row>
    <row r="77" spans="2:11" s="1" customFormat="1" ht="17.25" customHeight="1">
      <c r="B77" s="295"/>
      <c r="C77" s="299" t="s">
        <v>2629</v>
      </c>
      <c r="D77" s="299"/>
      <c r="E77" s="299"/>
      <c r="F77" s="300" t="s">
        <v>2630</v>
      </c>
      <c r="G77" s="301"/>
      <c r="H77" s="299"/>
      <c r="I77" s="299"/>
      <c r="J77" s="299" t="s">
        <v>2631</v>
      </c>
      <c r="K77" s="296"/>
    </row>
    <row r="78" spans="2:11" s="1" customFormat="1" ht="5.25" customHeight="1">
      <c r="B78" s="295"/>
      <c r="C78" s="302"/>
      <c r="D78" s="302"/>
      <c r="E78" s="302"/>
      <c r="F78" s="302"/>
      <c r="G78" s="303"/>
      <c r="H78" s="302"/>
      <c r="I78" s="302"/>
      <c r="J78" s="302"/>
      <c r="K78" s="296"/>
    </row>
    <row r="79" spans="2:11" s="1" customFormat="1" ht="15" customHeight="1">
      <c r="B79" s="295"/>
      <c r="C79" s="284" t="s">
        <v>50</v>
      </c>
      <c r="D79" s="302"/>
      <c r="E79" s="302"/>
      <c r="F79" s="304" t="s">
        <v>2632</v>
      </c>
      <c r="G79" s="303"/>
      <c r="H79" s="284" t="s">
        <v>2633</v>
      </c>
      <c r="I79" s="284" t="s">
        <v>2634</v>
      </c>
      <c r="J79" s="284">
        <v>20</v>
      </c>
      <c r="K79" s="296"/>
    </row>
    <row r="80" spans="2:11" s="1" customFormat="1" ht="15" customHeight="1">
      <c r="B80" s="295"/>
      <c r="C80" s="284" t="s">
        <v>2635</v>
      </c>
      <c r="D80" s="284"/>
      <c r="E80" s="284"/>
      <c r="F80" s="304" t="s">
        <v>2632</v>
      </c>
      <c r="G80" s="303"/>
      <c r="H80" s="284" t="s">
        <v>2636</v>
      </c>
      <c r="I80" s="284" t="s">
        <v>2634</v>
      </c>
      <c r="J80" s="284">
        <v>120</v>
      </c>
      <c r="K80" s="296"/>
    </row>
    <row r="81" spans="2:11" s="1" customFormat="1" ht="15" customHeight="1">
      <c r="B81" s="305"/>
      <c r="C81" s="284" t="s">
        <v>2637</v>
      </c>
      <c r="D81" s="284"/>
      <c r="E81" s="284"/>
      <c r="F81" s="304" t="s">
        <v>2638</v>
      </c>
      <c r="G81" s="303"/>
      <c r="H81" s="284" t="s">
        <v>2639</v>
      </c>
      <c r="I81" s="284" t="s">
        <v>2634</v>
      </c>
      <c r="J81" s="284">
        <v>50</v>
      </c>
      <c r="K81" s="296"/>
    </row>
    <row r="82" spans="2:11" s="1" customFormat="1" ht="15" customHeight="1">
      <c r="B82" s="305"/>
      <c r="C82" s="284" t="s">
        <v>2640</v>
      </c>
      <c r="D82" s="284"/>
      <c r="E82" s="284"/>
      <c r="F82" s="304" t="s">
        <v>2632</v>
      </c>
      <c r="G82" s="303"/>
      <c r="H82" s="284" t="s">
        <v>2641</v>
      </c>
      <c r="I82" s="284" t="s">
        <v>2642</v>
      </c>
      <c r="J82" s="284"/>
      <c r="K82" s="296"/>
    </row>
    <row r="83" spans="2:11" s="1" customFormat="1" ht="15" customHeight="1">
      <c r="B83" s="305"/>
      <c r="C83" s="306" t="s">
        <v>2643</v>
      </c>
      <c r="D83" s="306"/>
      <c r="E83" s="306"/>
      <c r="F83" s="307" t="s">
        <v>2638</v>
      </c>
      <c r="G83" s="306"/>
      <c r="H83" s="306" t="s">
        <v>2644</v>
      </c>
      <c r="I83" s="306" t="s">
        <v>2634</v>
      </c>
      <c r="J83" s="306">
        <v>15</v>
      </c>
      <c r="K83" s="296"/>
    </row>
    <row r="84" spans="2:11" s="1" customFormat="1" ht="15" customHeight="1">
      <c r="B84" s="305"/>
      <c r="C84" s="306" t="s">
        <v>2645</v>
      </c>
      <c r="D84" s="306"/>
      <c r="E84" s="306"/>
      <c r="F84" s="307" t="s">
        <v>2638</v>
      </c>
      <c r="G84" s="306"/>
      <c r="H84" s="306" t="s">
        <v>2646</v>
      </c>
      <c r="I84" s="306" t="s">
        <v>2634</v>
      </c>
      <c r="J84" s="306">
        <v>15</v>
      </c>
      <c r="K84" s="296"/>
    </row>
    <row r="85" spans="2:11" s="1" customFormat="1" ht="15" customHeight="1">
      <c r="B85" s="305"/>
      <c r="C85" s="306" t="s">
        <v>2647</v>
      </c>
      <c r="D85" s="306"/>
      <c r="E85" s="306"/>
      <c r="F85" s="307" t="s">
        <v>2638</v>
      </c>
      <c r="G85" s="306"/>
      <c r="H85" s="306" t="s">
        <v>2648</v>
      </c>
      <c r="I85" s="306" t="s">
        <v>2634</v>
      </c>
      <c r="J85" s="306">
        <v>20</v>
      </c>
      <c r="K85" s="296"/>
    </row>
    <row r="86" spans="2:11" s="1" customFormat="1" ht="15" customHeight="1">
      <c r="B86" s="305"/>
      <c r="C86" s="306" t="s">
        <v>2649</v>
      </c>
      <c r="D86" s="306"/>
      <c r="E86" s="306"/>
      <c r="F86" s="307" t="s">
        <v>2638</v>
      </c>
      <c r="G86" s="306"/>
      <c r="H86" s="306" t="s">
        <v>2650</v>
      </c>
      <c r="I86" s="306" t="s">
        <v>2634</v>
      </c>
      <c r="J86" s="306">
        <v>20</v>
      </c>
      <c r="K86" s="296"/>
    </row>
    <row r="87" spans="2:11" s="1" customFormat="1" ht="15" customHeight="1">
      <c r="B87" s="305"/>
      <c r="C87" s="284" t="s">
        <v>2651</v>
      </c>
      <c r="D87" s="284"/>
      <c r="E87" s="284"/>
      <c r="F87" s="304" t="s">
        <v>2638</v>
      </c>
      <c r="G87" s="303"/>
      <c r="H87" s="284" t="s">
        <v>2652</v>
      </c>
      <c r="I87" s="284" t="s">
        <v>2634</v>
      </c>
      <c r="J87" s="284">
        <v>50</v>
      </c>
      <c r="K87" s="296"/>
    </row>
    <row r="88" spans="2:11" s="1" customFormat="1" ht="15" customHeight="1">
      <c r="B88" s="305"/>
      <c r="C88" s="284" t="s">
        <v>2653</v>
      </c>
      <c r="D88" s="284"/>
      <c r="E88" s="284"/>
      <c r="F88" s="304" t="s">
        <v>2638</v>
      </c>
      <c r="G88" s="303"/>
      <c r="H88" s="284" t="s">
        <v>2654</v>
      </c>
      <c r="I88" s="284" t="s">
        <v>2634</v>
      </c>
      <c r="J88" s="284">
        <v>20</v>
      </c>
      <c r="K88" s="296"/>
    </row>
    <row r="89" spans="2:11" s="1" customFormat="1" ht="15" customHeight="1">
      <c r="B89" s="305"/>
      <c r="C89" s="284" t="s">
        <v>2655</v>
      </c>
      <c r="D89" s="284"/>
      <c r="E89" s="284"/>
      <c r="F89" s="304" t="s">
        <v>2638</v>
      </c>
      <c r="G89" s="303"/>
      <c r="H89" s="284" t="s">
        <v>2656</v>
      </c>
      <c r="I89" s="284" t="s">
        <v>2634</v>
      </c>
      <c r="J89" s="284">
        <v>20</v>
      </c>
      <c r="K89" s="296"/>
    </row>
    <row r="90" spans="2:11" s="1" customFormat="1" ht="15" customHeight="1">
      <c r="B90" s="305"/>
      <c r="C90" s="284" t="s">
        <v>2657</v>
      </c>
      <c r="D90" s="284"/>
      <c r="E90" s="284"/>
      <c r="F90" s="304" t="s">
        <v>2638</v>
      </c>
      <c r="G90" s="303"/>
      <c r="H90" s="284" t="s">
        <v>2658</v>
      </c>
      <c r="I90" s="284" t="s">
        <v>2634</v>
      </c>
      <c r="J90" s="284">
        <v>50</v>
      </c>
      <c r="K90" s="296"/>
    </row>
    <row r="91" spans="2:11" s="1" customFormat="1" ht="15" customHeight="1">
      <c r="B91" s="305"/>
      <c r="C91" s="284" t="s">
        <v>2659</v>
      </c>
      <c r="D91" s="284"/>
      <c r="E91" s="284"/>
      <c r="F91" s="304" t="s">
        <v>2638</v>
      </c>
      <c r="G91" s="303"/>
      <c r="H91" s="284" t="s">
        <v>2659</v>
      </c>
      <c r="I91" s="284" t="s">
        <v>2634</v>
      </c>
      <c r="J91" s="284">
        <v>50</v>
      </c>
      <c r="K91" s="296"/>
    </row>
    <row r="92" spans="2:11" s="1" customFormat="1" ht="15" customHeight="1">
      <c r="B92" s="305"/>
      <c r="C92" s="284" t="s">
        <v>2660</v>
      </c>
      <c r="D92" s="284"/>
      <c r="E92" s="284"/>
      <c r="F92" s="304" t="s">
        <v>2638</v>
      </c>
      <c r="G92" s="303"/>
      <c r="H92" s="284" t="s">
        <v>2661</v>
      </c>
      <c r="I92" s="284" t="s">
        <v>2634</v>
      </c>
      <c r="J92" s="284">
        <v>255</v>
      </c>
      <c r="K92" s="296"/>
    </row>
    <row r="93" spans="2:11" s="1" customFormat="1" ht="15" customHeight="1">
      <c r="B93" s="305"/>
      <c r="C93" s="284" t="s">
        <v>2662</v>
      </c>
      <c r="D93" s="284"/>
      <c r="E93" s="284"/>
      <c r="F93" s="304" t="s">
        <v>2632</v>
      </c>
      <c r="G93" s="303"/>
      <c r="H93" s="284" t="s">
        <v>2663</v>
      </c>
      <c r="I93" s="284" t="s">
        <v>2664</v>
      </c>
      <c r="J93" s="284"/>
      <c r="K93" s="296"/>
    </row>
    <row r="94" spans="2:11" s="1" customFormat="1" ht="15" customHeight="1">
      <c r="B94" s="305"/>
      <c r="C94" s="284" t="s">
        <v>2665</v>
      </c>
      <c r="D94" s="284"/>
      <c r="E94" s="284"/>
      <c r="F94" s="304" t="s">
        <v>2632</v>
      </c>
      <c r="G94" s="303"/>
      <c r="H94" s="284" t="s">
        <v>2666</v>
      </c>
      <c r="I94" s="284" t="s">
        <v>2667</v>
      </c>
      <c r="J94" s="284"/>
      <c r="K94" s="296"/>
    </row>
    <row r="95" spans="2:11" s="1" customFormat="1" ht="15" customHeight="1">
      <c r="B95" s="305"/>
      <c r="C95" s="284" t="s">
        <v>2668</v>
      </c>
      <c r="D95" s="284"/>
      <c r="E95" s="284"/>
      <c r="F95" s="304" t="s">
        <v>2632</v>
      </c>
      <c r="G95" s="303"/>
      <c r="H95" s="284" t="s">
        <v>2668</v>
      </c>
      <c r="I95" s="284" t="s">
        <v>2667</v>
      </c>
      <c r="J95" s="284"/>
      <c r="K95" s="296"/>
    </row>
    <row r="96" spans="2:11" s="1" customFormat="1" ht="15" customHeight="1">
      <c r="B96" s="305"/>
      <c r="C96" s="284" t="s">
        <v>35</v>
      </c>
      <c r="D96" s="284"/>
      <c r="E96" s="284"/>
      <c r="F96" s="304" t="s">
        <v>2632</v>
      </c>
      <c r="G96" s="303"/>
      <c r="H96" s="284" t="s">
        <v>2669</v>
      </c>
      <c r="I96" s="284" t="s">
        <v>2667</v>
      </c>
      <c r="J96" s="284"/>
      <c r="K96" s="296"/>
    </row>
    <row r="97" spans="2:11" s="1" customFormat="1" ht="15" customHeight="1">
      <c r="B97" s="305"/>
      <c r="C97" s="284" t="s">
        <v>45</v>
      </c>
      <c r="D97" s="284"/>
      <c r="E97" s="284"/>
      <c r="F97" s="304" t="s">
        <v>2632</v>
      </c>
      <c r="G97" s="303"/>
      <c r="H97" s="284" t="s">
        <v>2670</v>
      </c>
      <c r="I97" s="284" t="s">
        <v>2667</v>
      </c>
      <c r="J97" s="284"/>
      <c r="K97" s="296"/>
    </row>
    <row r="98" spans="2:11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pans="2:11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pans="2:11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pans="2:1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pans="2:11" s="1" customFormat="1" ht="45" customHeight="1">
      <c r="B102" s="295"/>
      <c r="C102" s="411" t="s">
        <v>2671</v>
      </c>
      <c r="D102" s="411"/>
      <c r="E102" s="411"/>
      <c r="F102" s="411"/>
      <c r="G102" s="411"/>
      <c r="H102" s="411"/>
      <c r="I102" s="411"/>
      <c r="J102" s="411"/>
      <c r="K102" s="296"/>
    </row>
    <row r="103" spans="2:11" s="1" customFormat="1" ht="17.25" customHeight="1">
      <c r="B103" s="295"/>
      <c r="C103" s="297" t="s">
        <v>2626</v>
      </c>
      <c r="D103" s="297"/>
      <c r="E103" s="297"/>
      <c r="F103" s="297" t="s">
        <v>2627</v>
      </c>
      <c r="G103" s="298"/>
      <c r="H103" s="297" t="s">
        <v>51</v>
      </c>
      <c r="I103" s="297" t="s">
        <v>54</v>
      </c>
      <c r="J103" s="297" t="s">
        <v>2628</v>
      </c>
      <c r="K103" s="296"/>
    </row>
    <row r="104" spans="2:11" s="1" customFormat="1" ht="17.25" customHeight="1">
      <c r="B104" s="295"/>
      <c r="C104" s="299" t="s">
        <v>2629</v>
      </c>
      <c r="D104" s="299"/>
      <c r="E104" s="299"/>
      <c r="F104" s="300" t="s">
        <v>2630</v>
      </c>
      <c r="G104" s="301"/>
      <c r="H104" s="299"/>
      <c r="I104" s="299"/>
      <c r="J104" s="299" t="s">
        <v>2631</v>
      </c>
      <c r="K104" s="296"/>
    </row>
    <row r="105" spans="2:11" s="1" customFormat="1" ht="5.25" customHeight="1">
      <c r="B105" s="295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spans="2:11" s="1" customFormat="1" ht="15" customHeight="1">
      <c r="B106" s="295"/>
      <c r="C106" s="284" t="s">
        <v>50</v>
      </c>
      <c r="D106" s="302"/>
      <c r="E106" s="302"/>
      <c r="F106" s="304" t="s">
        <v>2632</v>
      </c>
      <c r="G106" s="313"/>
      <c r="H106" s="284" t="s">
        <v>2672</v>
      </c>
      <c r="I106" s="284" t="s">
        <v>2634</v>
      </c>
      <c r="J106" s="284">
        <v>20</v>
      </c>
      <c r="K106" s="296"/>
    </row>
    <row r="107" spans="2:11" s="1" customFormat="1" ht="15" customHeight="1">
      <c r="B107" s="295"/>
      <c r="C107" s="284" t="s">
        <v>2635</v>
      </c>
      <c r="D107" s="284"/>
      <c r="E107" s="284"/>
      <c r="F107" s="304" t="s">
        <v>2632</v>
      </c>
      <c r="G107" s="284"/>
      <c r="H107" s="284" t="s">
        <v>2672</v>
      </c>
      <c r="I107" s="284" t="s">
        <v>2634</v>
      </c>
      <c r="J107" s="284">
        <v>120</v>
      </c>
      <c r="K107" s="296"/>
    </row>
    <row r="108" spans="2:11" s="1" customFormat="1" ht="15" customHeight="1">
      <c r="B108" s="305"/>
      <c r="C108" s="284" t="s">
        <v>2637</v>
      </c>
      <c r="D108" s="284"/>
      <c r="E108" s="284"/>
      <c r="F108" s="304" t="s">
        <v>2638</v>
      </c>
      <c r="G108" s="284"/>
      <c r="H108" s="284" t="s">
        <v>2672</v>
      </c>
      <c r="I108" s="284" t="s">
        <v>2634</v>
      </c>
      <c r="J108" s="284">
        <v>50</v>
      </c>
      <c r="K108" s="296"/>
    </row>
    <row r="109" spans="2:11" s="1" customFormat="1" ht="15" customHeight="1">
      <c r="B109" s="305"/>
      <c r="C109" s="284" t="s">
        <v>2640</v>
      </c>
      <c r="D109" s="284"/>
      <c r="E109" s="284"/>
      <c r="F109" s="304" t="s">
        <v>2632</v>
      </c>
      <c r="G109" s="284"/>
      <c r="H109" s="284" t="s">
        <v>2672</v>
      </c>
      <c r="I109" s="284" t="s">
        <v>2642</v>
      </c>
      <c r="J109" s="284"/>
      <c r="K109" s="296"/>
    </row>
    <row r="110" spans="2:11" s="1" customFormat="1" ht="15" customHeight="1">
      <c r="B110" s="305"/>
      <c r="C110" s="284" t="s">
        <v>2651</v>
      </c>
      <c r="D110" s="284"/>
      <c r="E110" s="284"/>
      <c r="F110" s="304" t="s">
        <v>2638</v>
      </c>
      <c r="G110" s="284"/>
      <c r="H110" s="284" t="s">
        <v>2672</v>
      </c>
      <c r="I110" s="284" t="s">
        <v>2634</v>
      </c>
      <c r="J110" s="284">
        <v>50</v>
      </c>
      <c r="K110" s="296"/>
    </row>
    <row r="111" spans="2:11" s="1" customFormat="1" ht="15" customHeight="1">
      <c r="B111" s="305"/>
      <c r="C111" s="284" t="s">
        <v>2659</v>
      </c>
      <c r="D111" s="284"/>
      <c r="E111" s="284"/>
      <c r="F111" s="304" t="s">
        <v>2638</v>
      </c>
      <c r="G111" s="284"/>
      <c r="H111" s="284" t="s">
        <v>2672</v>
      </c>
      <c r="I111" s="284" t="s">
        <v>2634</v>
      </c>
      <c r="J111" s="284">
        <v>50</v>
      </c>
      <c r="K111" s="296"/>
    </row>
    <row r="112" spans="2:11" s="1" customFormat="1" ht="15" customHeight="1">
      <c r="B112" s="305"/>
      <c r="C112" s="284" t="s">
        <v>2657</v>
      </c>
      <c r="D112" s="284"/>
      <c r="E112" s="284"/>
      <c r="F112" s="304" t="s">
        <v>2638</v>
      </c>
      <c r="G112" s="284"/>
      <c r="H112" s="284" t="s">
        <v>2672</v>
      </c>
      <c r="I112" s="284" t="s">
        <v>2634</v>
      </c>
      <c r="J112" s="284">
        <v>50</v>
      </c>
      <c r="K112" s="296"/>
    </row>
    <row r="113" spans="2:11" s="1" customFormat="1" ht="15" customHeight="1">
      <c r="B113" s="305"/>
      <c r="C113" s="284" t="s">
        <v>50</v>
      </c>
      <c r="D113" s="284"/>
      <c r="E113" s="284"/>
      <c r="F113" s="304" t="s">
        <v>2632</v>
      </c>
      <c r="G113" s="284"/>
      <c r="H113" s="284" t="s">
        <v>2673</v>
      </c>
      <c r="I113" s="284" t="s">
        <v>2634</v>
      </c>
      <c r="J113" s="284">
        <v>20</v>
      </c>
      <c r="K113" s="296"/>
    </row>
    <row r="114" spans="2:11" s="1" customFormat="1" ht="15" customHeight="1">
      <c r="B114" s="305"/>
      <c r="C114" s="284" t="s">
        <v>2674</v>
      </c>
      <c r="D114" s="284"/>
      <c r="E114" s="284"/>
      <c r="F114" s="304" t="s">
        <v>2632</v>
      </c>
      <c r="G114" s="284"/>
      <c r="H114" s="284" t="s">
        <v>2675</v>
      </c>
      <c r="I114" s="284" t="s">
        <v>2634</v>
      </c>
      <c r="J114" s="284">
        <v>120</v>
      </c>
      <c r="K114" s="296"/>
    </row>
    <row r="115" spans="2:11" s="1" customFormat="1" ht="15" customHeight="1">
      <c r="B115" s="305"/>
      <c r="C115" s="284" t="s">
        <v>35</v>
      </c>
      <c r="D115" s="284"/>
      <c r="E115" s="284"/>
      <c r="F115" s="304" t="s">
        <v>2632</v>
      </c>
      <c r="G115" s="284"/>
      <c r="H115" s="284" t="s">
        <v>2676</v>
      </c>
      <c r="I115" s="284" t="s">
        <v>2667</v>
      </c>
      <c r="J115" s="284"/>
      <c r="K115" s="296"/>
    </row>
    <row r="116" spans="2:11" s="1" customFormat="1" ht="15" customHeight="1">
      <c r="B116" s="305"/>
      <c r="C116" s="284" t="s">
        <v>45</v>
      </c>
      <c r="D116" s="284"/>
      <c r="E116" s="284"/>
      <c r="F116" s="304" t="s">
        <v>2632</v>
      </c>
      <c r="G116" s="284"/>
      <c r="H116" s="284" t="s">
        <v>2677</v>
      </c>
      <c r="I116" s="284" t="s">
        <v>2667</v>
      </c>
      <c r="J116" s="284"/>
      <c r="K116" s="296"/>
    </row>
    <row r="117" spans="2:11" s="1" customFormat="1" ht="15" customHeight="1">
      <c r="B117" s="305"/>
      <c r="C117" s="284" t="s">
        <v>54</v>
      </c>
      <c r="D117" s="284"/>
      <c r="E117" s="284"/>
      <c r="F117" s="304" t="s">
        <v>2632</v>
      </c>
      <c r="G117" s="284"/>
      <c r="H117" s="284" t="s">
        <v>2678</v>
      </c>
      <c r="I117" s="284" t="s">
        <v>2679</v>
      </c>
      <c r="J117" s="284"/>
      <c r="K117" s="296"/>
    </row>
    <row r="118" spans="2:11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pans="2:11" s="1" customFormat="1" ht="18.75" customHeight="1">
      <c r="B119" s="315"/>
      <c r="C119" s="281"/>
      <c r="D119" s="281"/>
      <c r="E119" s="281"/>
      <c r="F119" s="316"/>
      <c r="G119" s="281"/>
      <c r="H119" s="281"/>
      <c r="I119" s="281"/>
      <c r="J119" s="281"/>
      <c r="K119" s="315"/>
    </row>
    <row r="120" spans="2:11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pans="2:1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pans="2:11" s="1" customFormat="1" ht="45" customHeight="1">
      <c r="B122" s="320"/>
      <c r="C122" s="410" t="s">
        <v>2680</v>
      </c>
      <c r="D122" s="410"/>
      <c r="E122" s="410"/>
      <c r="F122" s="410"/>
      <c r="G122" s="410"/>
      <c r="H122" s="410"/>
      <c r="I122" s="410"/>
      <c r="J122" s="410"/>
      <c r="K122" s="321"/>
    </row>
    <row r="123" spans="2:11" s="1" customFormat="1" ht="17.25" customHeight="1">
      <c r="B123" s="322"/>
      <c r="C123" s="297" t="s">
        <v>2626</v>
      </c>
      <c r="D123" s="297"/>
      <c r="E123" s="297"/>
      <c r="F123" s="297" t="s">
        <v>2627</v>
      </c>
      <c r="G123" s="298"/>
      <c r="H123" s="297" t="s">
        <v>51</v>
      </c>
      <c r="I123" s="297" t="s">
        <v>54</v>
      </c>
      <c r="J123" s="297" t="s">
        <v>2628</v>
      </c>
      <c r="K123" s="323"/>
    </row>
    <row r="124" spans="2:11" s="1" customFormat="1" ht="17.25" customHeight="1">
      <c r="B124" s="322"/>
      <c r="C124" s="299" t="s">
        <v>2629</v>
      </c>
      <c r="D124" s="299"/>
      <c r="E124" s="299"/>
      <c r="F124" s="300" t="s">
        <v>2630</v>
      </c>
      <c r="G124" s="301"/>
      <c r="H124" s="299"/>
      <c r="I124" s="299"/>
      <c r="J124" s="299" t="s">
        <v>2631</v>
      </c>
      <c r="K124" s="323"/>
    </row>
    <row r="125" spans="2:11" s="1" customFormat="1" ht="5.25" customHeight="1">
      <c r="B125" s="324"/>
      <c r="C125" s="302"/>
      <c r="D125" s="302"/>
      <c r="E125" s="302"/>
      <c r="F125" s="302"/>
      <c r="G125" s="284"/>
      <c r="H125" s="302"/>
      <c r="I125" s="302"/>
      <c r="J125" s="302"/>
      <c r="K125" s="325"/>
    </row>
    <row r="126" spans="2:11" s="1" customFormat="1" ht="15" customHeight="1">
      <c r="B126" s="324"/>
      <c r="C126" s="284" t="s">
        <v>2635</v>
      </c>
      <c r="D126" s="302"/>
      <c r="E126" s="302"/>
      <c r="F126" s="304" t="s">
        <v>2632</v>
      </c>
      <c r="G126" s="284"/>
      <c r="H126" s="284" t="s">
        <v>2672</v>
      </c>
      <c r="I126" s="284" t="s">
        <v>2634</v>
      </c>
      <c r="J126" s="284">
        <v>120</v>
      </c>
      <c r="K126" s="326"/>
    </row>
    <row r="127" spans="2:11" s="1" customFormat="1" ht="15" customHeight="1">
      <c r="B127" s="324"/>
      <c r="C127" s="284" t="s">
        <v>2681</v>
      </c>
      <c r="D127" s="284"/>
      <c r="E127" s="284"/>
      <c r="F127" s="304" t="s">
        <v>2632</v>
      </c>
      <c r="G127" s="284"/>
      <c r="H127" s="284" t="s">
        <v>2682</v>
      </c>
      <c r="I127" s="284" t="s">
        <v>2634</v>
      </c>
      <c r="J127" s="284" t="s">
        <v>2683</v>
      </c>
      <c r="K127" s="326"/>
    </row>
    <row r="128" spans="2:11" s="1" customFormat="1" ht="15" customHeight="1">
      <c r="B128" s="324"/>
      <c r="C128" s="284" t="s">
        <v>82</v>
      </c>
      <c r="D128" s="284"/>
      <c r="E128" s="284"/>
      <c r="F128" s="304" t="s">
        <v>2632</v>
      </c>
      <c r="G128" s="284"/>
      <c r="H128" s="284" t="s">
        <v>2684</v>
      </c>
      <c r="I128" s="284" t="s">
        <v>2634</v>
      </c>
      <c r="J128" s="284" t="s">
        <v>2683</v>
      </c>
      <c r="K128" s="326"/>
    </row>
    <row r="129" spans="2:11" s="1" customFormat="1" ht="15" customHeight="1">
      <c r="B129" s="324"/>
      <c r="C129" s="284" t="s">
        <v>2643</v>
      </c>
      <c r="D129" s="284"/>
      <c r="E129" s="284"/>
      <c r="F129" s="304" t="s">
        <v>2638</v>
      </c>
      <c r="G129" s="284"/>
      <c r="H129" s="284" t="s">
        <v>2644</v>
      </c>
      <c r="I129" s="284" t="s">
        <v>2634</v>
      </c>
      <c r="J129" s="284">
        <v>15</v>
      </c>
      <c r="K129" s="326"/>
    </row>
    <row r="130" spans="2:11" s="1" customFormat="1" ht="15" customHeight="1">
      <c r="B130" s="324"/>
      <c r="C130" s="306" t="s">
        <v>2645</v>
      </c>
      <c r="D130" s="306"/>
      <c r="E130" s="306"/>
      <c r="F130" s="307" t="s">
        <v>2638</v>
      </c>
      <c r="G130" s="306"/>
      <c r="H130" s="306" t="s">
        <v>2646</v>
      </c>
      <c r="I130" s="306" t="s">
        <v>2634</v>
      </c>
      <c r="J130" s="306">
        <v>15</v>
      </c>
      <c r="K130" s="326"/>
    </row>
    <row r="131" spans="2:11" s="1" customFormat="1" ht="15" customHeight="1">
      <c r="B131" s="324"/>
      <c r="C131" s="306" t="s">
        <v>2647</v>
      </c>
      <c r="D131" s="306"/>
      <c r="E131" s="306"/>
      <c r="F131" s="307" t="s">
        <v>2638</v>
      </c>
      <c r="G131" s="306"/>
      <c r="H131" s="306" t="s">
        <v>2648</v>
      </c>
      <c r="I131" s="306" t="s">
        <v>2634</v>
      </c>
      <c r="J131" s="306">
        <v>20</v>
      </c>
      <c r="K131" s="326"/>
    </row>
    <row r="132" spans="2:11" s="1" customFormat="1" ht="15" customHeight="1">
      <c r="B132" s="324"/>
      <c r="C132" s="306" t="s">
        <v>2649</v>
      </c>
      <c r="D132" s="306"/>
      <c r="E132" s="306"/>
      <c r="F132" s="307" t="s">
        <v>2638</v>
      </c>
      <c r="G132" s="306"/>
      <c r="H132" s="306" t="s">
        <v>2650</v>
      </c>
      <c r="I132" s="306" t="s">
        <v>2634</v>
      </c>
      <c r="J132" s="306">
        <v>20</v>
      </c>
      <c r="K132" s="326"/>
    </row>
    <row r="133" spans="2:11" s="1" customFormat="1" ht="15" customHeight="1">
      <c r="B133" s="324"/>
      <c r="C133" s="284" t="s">
        <v>2637</v>
      </c>
      <c r="D133" s="284"/>
      <c r="E133" s="284"/>
      <c r="F133" s="304" t="s">
        <v>2638</v>
      </c>
      <c r="G133" s="284"/>
      <c r="H133" s="284" t="s">
        <v>2672</v>
      </c>
      <c r="I133" s="284" t="s">
        <v>2634</v>
      </c>
      <c r="J133" s="284">
        <v>50</v>
      </c>
      <c r="K133" s="326"/>
    </row>
    <row r="134" spans="2:11" s="1" customFormat="1" ht="15" customHeight="1">
      <c r="B134" s="324"/>
      <c r="C134" s="284" t="s">
        <v>2651</v>
      </c>
      <c r="D134" s="284"/>
      <c r="E134" s="284"/>
      <c r="F134" s="304" t="s">
        <v>2638</v>
      </c>
      <c r="G134" s="284"/>
      <c r="H134" s="284" t="s">
        <v>2672</v>
      </c>
      <c r="I134" s="284" t="s">
        <v>2634</v>
      </c>
      <c r="J134" s="284">
        <v>50</v>
      </c>
      <c r="K134" s="326"/>
    </row>
    <row r="135" spans="2:11" s="1" customFormat="1" ht="15" customHeight="1">
      <c r="B135" s="324"/>
      <c r="C135" s="284" t="s">
        <v>2657</v>
      </c>
      <c r="D135" s="284"/>
      <c r="E135" s="284"/>
      <c r="F135" s="304" t="s">
        <v>2638</v>
      </c>
      <c r="G135" s="284"/>
      <c r="H135" s="284" t="s">
        <v>2672</v>
      </c>
      <c r="I135" s="284" t="s">
        <v>2634</v>
      </c>
      <c r="J135" s="284">
        <v>50</v>
      </c>
      <c r="K135" s="326"/>
    </row>
    <row r="136" spans="2:11" s="1" customFormat="1" ht="15" customHeight="1">
      <c r="B136" s="324"/>
      <c r="C136" s="284" t="s">
        <v>2659</v>
      </c>
      <c r="D136" s="284"/>
      <c r="E136" s="284"/>
      <c r="F136" s="304" t="s">
        <v>2638</v>
      </c>
      <c r="G136" s="284"/>
      <c r="H136" s="284" t="s">
        <v>2672</v>
      </c>
      <c r="I136" s="284" t="s">
        <v>2634</v>
      </c>
      <c r="J136" s="284">
        <v>50</v>
      </c>
      <c r="K136" s="326"/>
    </row>
    <row r="137" spans="2:11" s="1" customFormat="1" ht="15" customHeight="1">
      <c r="B137" s="324"/>
      <c r="C137" s="284" t="s">
        <v>2660</v>
      </c>
      <c r="D137" s="284"/>
      <c r="E137" s="284"/>
      <c r="F137" s="304" t="s">
        <v>2638</v>
      </c>
      <c r="G137" s="284"/>
      <c r="H137" s="284" t="s">
        <v>2685</v>
      </c>
      <c r="I137" s="284" t="s">
        <v>2634</v>
      </c>
      <c r="J137" s="284">
        <v>255</v>
      </c>
      <c r="K137" s="326"/>
    </row>
    <row r="138" spans="2:11" s="1" customFormat="1" ht="15" customHeight="1">
      <c r="B138" s="324"/>
      <c r="C138" s="284" t="s">
        <v>2662</v>
      </c>
      <c r="D138" s="284"/>
      <c r="E138" s="284"/>
      <c r="F138" s="304" t="s">
        <v>2632</v>
      </c>
      <c r="G138" s="284"/>
      <c r="H138" s="284" t="s">
        <v>2686</v>
      </c>
      <c r="I138" s="284" t="s">
        <v>2664</v>
      </c>
      <c r="J138" s="284"/>
      <c r="K138" s="326"/>
    </row>
    <row r="139" spans="2:11" s="1" customFormat="1" ht="15" customHeight="1">
      <c r="B139" s="324"/>
      <c r="C139" s="284" t="s">
        <v>2665</v>
      </c>
      <c r="D139" s="284"/>
      <c r="E139" s="284"/>
      <c r="F139" s="304" t="s">
        <v>2632</v>
      </c>
      <c r="G139" s="284"/>
      <c r="H139" s="284" t="s">
        <v>2687</v>
      </c>
      <c r="I139" s="284" t="s">
        <v>2667</v>
      </c>
      <c r="J139" s="284"/>
      <c r="K139" s="326"/>
    </row>
    <row r="140" spans="2:11" s="1" customFormat="1" ht="15" customHeight="1">
      <c r="B140" s="324"/>
      <c r="C140" s="284" t="s">
        <v>2668</v>
      </c>
      <c r="D140" s="284"/>
      <c r="E140" s="284"/>
      <c r="F140" s="304" t="s">
        <v>2632</v>
      </c>
      <c r="G140" s="284"/>
      <c r="H140" s="284" t="s">
        <v>2668</v>
      </c>
      <c r="I140" s="284" t="s">
        <v>2667</v>
      </c>
      <c r="J140" s="284"/>
      <c r="K140" s="326"/>
    </row>
    <row r="141" spans="2:11" s="1" customFormat="1" ht="15" customHeight="1">
      <c r="B141" s="324"/>
      <c r="C141" s="284" t="s">
        <v>35</v>
      </c>
      <c r="D141" s="284"/>
      <c r="E141" s="284"/>
      <c r="F141" s="304" t="s">
        <v>2632</v>
      </c>
      <c r="G141" s="284"/>
      <c r="H141" s="284" t="s">
        <v>2688</v>
      </c>
      <c r="I141" s="284" t="s">
        <v>2667</v>
      </c>
      <c r="J141" s="284"/>
      <c r="K141" s="326"/>
    </row>
    <row r="142" spans="2:11" s="1" customFormat="1" ht="15" customHeight="1">
      <c r="B142" s="324"/>
      <c r="C142" s="284" t="s">
        <v>2689</v>
      </c>
      <c r="D142" s="284"/>
      <c r="E142" s="284"/>
      <c r="F142" s="304" t="s">
        <v>2632</v>
      </c>
      <c r="G142" s="284"/>
      <c r="H142" s="284" t="s">
        <v>2690</v>
      </c>
      <c r="I142" s="284" t="s">
        <v>2667</v>
      </c>
      <c r="J142" s="284"/>
      <c r="K142" s="326"/>
    </row>
    <row r="143" spans="2:11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pans="2:11" s="1" customFormat="1" ht="18.75" customHeight="1">
      <c r="B144" s="281"/>
      <c r="C144" s="281"/>
      <c r="D144" s="281"/>
      <c r="E144" s="281"/>
      <c r="F144" s="316"/>
      <c r="G144" s="281"/>
      <c r="H144" s="281"/>
      <c r="I144" s="281"/>
      <c r="J144" s="281"/>
      <c r="K144" s="281"/>
    </row>
    <row r="145" spans="2:11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pans="2:11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pans="2:11" s="1" customFormat="1" ht="45" customHeight="1">
      <c r="B147" s="295"/>
      <c r="C147" s="411" t="s">
        <v>2691</v>
      </c>
      <c r="D147" s="411"/>
      <c r="E147" s="411"/>
      <c r="F147" s="411"/>
      <c r="G147" s="411"/>
      <c r="H147" s="411"/>
      <c r="I147" s="411"/>
      <c r="J147" s="411"/>
      <c r="K147" s="296"/>
    </row>
    <row r="148" spans="2:11" s="1" customFormat="1" ht="17.25" customHeight="1">
      <c r="B148" s="295"/>
      <c r="C148" s="297" t="s">
        <v>2626</v>
      </c>
      <c r="D148" s="297"/>
      <c r="E148" s="297"/>
      <c r="F148" s="297" t="s">
        <v>2627</v>
      </c>
      <c r="G148" s="298"/>
      <c r="H148" s="297" t="s">
        <v>51</v>
      </c>
      <c r="I148" s="297" t="s">
        <v>54</v>
      </c>
      <c r="J148" s="297" t="s">
        <v>2628</v>
      </c>
      <c r="K148" s="296"/>
    </row>
    <row r="149" spans="2:11" s="1" customFormat="1" ht="17.25" customHeight="1">
      <c r="B149" s="295"/>
      <c r="C149" s="299" t="s">
        <v>2629</v>
      </c>
      <c r="D149" s="299"/>
      <c r="E149" s="299"/>
      <c r="F149" s="300" t="s">
        <v>2630</v>
      </c>
      <c r="G149" s="301"/>
      <c r="H149" s="299"/>
      <c r="I149" s="299"/>
      <c r="J149" s="299" t="s">
        <v>2631</v>
      </c>
      <c r="K149" s="296"/>
    </row>
    <row r="150" spans="2:11" s="1" customFormat="1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spans="2:11" s="1" customFormat="1" ht="15" customHeight="1">
      <c r="B151" s="305"/>
      <c r="C151" s="330" t="s">
        <v>2635</v>
      </c>
      <c r="D151" s="284"/>
      <c r="E151" s="284"/>
      <c r="F151" s="331" t="s">
        <v>2632</v>
      </c>
      <c r="G151" s="284"/>
      <c r="H151" s="330" t="s">
        <v>2672</v>
      </c>
      <c r="I151" s="330" t="s">
        <v>2634</v>
      </c>
      <c r="J151" s="330">
        <v>120</v>
      </c>
      <c r="K151" s="326"/>
    </row>
    <row r="152" spans="2:11" s="1" customFormat="1" ht="15" customHeight="1">
      <c r="B152" s="305"/>
      <c r="C152" s="330" t="s">
        <v>2681</v>
      </c>
      <c r="D152" s="284"/>
      <c r="E152" s="284"/>
      <c r="F152" s="331" t="s">
        <v>2632</v>
      </c>
      <c r="G152" s="284"/>
      <c r="H152" s="330" t="s">
        <v>2692</v>
      </c>
      <c r="I152" s="330" t="s">
        <v>2634</v>
      </c>
      <c r="J152" s="330" t="s">
        <v>2683</v>
      </c>
      <c r="K152" s="326"/>
    </row>
    <row r="153" spans="2:11" s="1" customFormat="1" ht="15" customHeight="1">
      <c r="B153" s="305"/>
      <c r="C153" s="330" t="s">
        <v>82</v>
      </c>
      <c r="D153" s="284"/>
      <c r="E153" s="284"/>
      <c r="F153" s="331" t="s">
        <v>2632</v>
      </c>
      <c r="G153" s="284"/>
      <c r="H153" s="330" t="s">
        <v>2693</v>
      </c>
      <c r="I153" s="330" t="s">
        <v>2634</v>
      </c>
      <c r="J153" s="330" t="s">
        <v>2683</v>
      </c>
      <c r="K153" s="326"/>
    </row>
    <row r="154" spans="2:11" s="1" customFormat="1" ht="15" customHeight="1">
      <c r="B154" s="305"/>
      <c r="C154" s="330" t="s">
        <v>2637</v>
      </c>
      <c r="D154" s="284"/>
      <c r="E154" s="284"/>
      <c r="F154" s="331" t="s">
        <v>2638</v>
      </c>
      <c r="G154" s="284"/>
      <c r="H154" s="330" t="s">
        <v>2672</v>
      </c>
      <c r="I154" s="330" t="s">
        <v>2634</v>
      </c>
      <c r="J154" s="330">
        <v>50</v>
      </c>
      <c r="K154" s="326"/>
    </row>
    <row r="155" spans="2:11" s="1" customFormat="1" ht="15" customHeight="1">
      <c r="B155" s="305"/>
      <c r="C155" s="330" t="s">
        <v>2640</v>
      </c>
      <c r="D155" s="284"/>
      <c r="E155" s="284"/>
      <c r="F155" s="331" t="s">
        <v>2632</v>
      </c>
      <c r="G155" s="284"/>
      <c r="H155" s="330" t="s">
        <v>2672</v>
      </c>
      <c r="I155" s="330" t="s">
        <v>2642</v>
      </c>
      <c r="J155" s="330"/>
      <c r="K155" s="326"/>
    </row>
    <row r="156" spans="2:11" s="1" customFormat="1" ht="15" customHeight="1">
      <c r="B156" s="305"/>
      <c r="C156" s="330" t="s">
        <v>2651</v>
      </c>
      <c r="D156" s="284"/>
      <c r="E156" s="284"/>
      <c r="F156" s="331" t="s">
        <v>2638</v>
      </c>
      <c r="G156" s="284"/>
      <c r="H156" s="330" t="s">
        <v>2672</v>
      </c>
      <c r="I156" s="330" t="s">
        <v>2634</v>
      </c>
      <c r="J156" s="330">
        <v>50</v>
      </c>
      <c r="K156" s="326"/>
    </row>
    <row r="157" spans="2:11" s="1" customFormat="1" ht="15" customHeight="1">
      <c r="B157" s="305"/>
      <c r="C157" s="330" t="s">
        <v>2659</v>
      </c>
      <c r="D157" s="284"/>
      <c r="E157" s="284"/>
      <c r="F157" s="331" t="s">
        <v>2638</v>
      </c>
      <c r="G157" s="284"/>
      <c r="H157" s="330" t="s">
        <v>2672</v>
      </c>
      <c r="I157" s="330" t="s">
        <v>2634</v>
      </c>
      <c r="J157" s="330">
        <v>50</v>
      </c>
      <c r="K157" s="326"/>
    </row>
    <row r="158" spans="2:11" s="1" customFormat="1" ht="15" customHeight="1">
      <c r="B158" s="305"/>
      <c r="C158" s="330" t="s">
        <v>2657</v>
      </c>
      <c r="D158" s="284"/>
      <c r="E158" s="284"/>
      <c r="F158" s="331" t="s">
        <v>2638</v>
      </c>
      <c r="G158" s="284"/>
      <c r="H158" s="330" t="s">
        <v>2672</v>
      </c>
      <c r="I158" s="330" t="s">
        <v>2634</v>
      </c>
      <c r="J158" s="330">
        <v>50</v>
      </c>
      <c r="K158" s="326"/>
    </row>
    <row r="159" spans="2:11" s="1" customFormat="1" ht="15" customHeight="1">
      <c r="B159" s="305"/>
      <c r="C159" s="330" t="s">
        <v>118</v>
      </c>
      <c r="D159" s="284"/>
      <c r="E159" s="284"/>
      <c r="F159" s="331" t="s">
        <v>2632</v>
      </c>
      <c r="G159" s="284"/>
      <c r="H159" s="330" t="s">
        <v>2694</v>
      </c>
      <c r="I159" s="330" t="s">
        <v>2634</v>
      </c>
      <c r="J159" s="330" t="s">
        <v>2695</v>
      </c>
      <c r="K159" s="326"/>
    </row>
    <row r="160" spans="2:11" s="1" customFormat="1" ht="15" customHeight="1">
      <c r="B160" s="305"/>
      <c r="C160" s="330" t="s">
        <v>2696</v>
      </c>
      <c r="D160" s="284"/>
      <c r="E160" s="284"/>
      <c r="F160" s="331" t="s">
        <v>2632</v>
      </c>
      <c r="G160" s="284"/>
      <c r="H160" s="330" t="s">
        <v>2697</v>
      </c>
      <c r="I160" s="330" t="s">
        <v>2667</v>
      </c>
      <c r="J160" s="330"/>
      <c r="K160" s="326"/>
    </row>
    <row r="161" spans="2:11" s="1" customFormat="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spans="2:11" s="1" customFormat="1" ht="18.75" customHeight="1">
      <c r="B162" s="281"/>
      <c r="C162" s="284"/>
      <c r="D162" s="284"/>
      <c r="E162" s="284"/>
      <c r="F162" s="304"/>
      <c r="G162" s="284"/>
      <c r="H162" s="284"/>
      <c r="I162" s="284"/>
      <c r="J162" s="284"/>
      <c r="K162" s="281"/>
    </row>
    <row r="163" spans="2:11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pans="2:11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pans="2:11" s="1" customFormat="1" ht="45" customHeight="1">
      <c r="B165" s="276"/>
      <c r="C165" s="410" t="s">
        <v>2698</v>
      </c>
      <c r="D165" s="410"/>
      <c r="E165" s="410"/>
      <c r="F165" s="410"/>
      <c r="G165" s="410"/>
      <c r="H165" s="410"/>
      <c r="I165" s="410"/>
      <c r="J165" s="410"/>
      <c r="K165" s="277"/>
    </row>
    <row r="166" spans="2:11" s="1" customFormat="1" ht="17.25" customHeight="1">
      <c r="B166" s="276"/>
      <c r="C166" s="297" t="s">
        <v>2626</v>
      </c>
      <c r="D166" s="297"/>
      <c r="E166" s="297"/>
      <c r="F166" s="297" t="s">
        <v>2627</v>
      </c>
      <c r="G166" s="334"/>
      <c r="H166" s="335" t="s">
        <v>51</v>
      </c>
      <c r="I166" s="335" t="s">
        <v>54</v>
      </c>
      <c r="J166" s="297" t="s">
        <v>2628</v>
      </c>
      <c r="K166" s="277"/>
    </row>
    <row r="167" spans="2:11" s="1" customFormat="1" ht="17.25" customHeight="1">
      <c r="B167" s="278"/>
      <c r="C167" s="299" t="s">
        <v>2629</v>
      </c>
      <c r="D167" s="299"/>
      <c r="E167" s="299"/>
      <c r="F167" s="300" t="s">
        <v>2630</v>
      </c>
      <c r="G167" s="336"/>
      <c r="H167" s="337"/>
      <c r="I167" s="337"/>
      <c r="J167" s="299" t="s">
        <v>2631</v>
      </c>
      <c r="K167" s="279"/>
    </row>
    <row r="168" spans="2:11" s="1" customFormat="1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spans="2:11" s="1" customFormat="1" ht="15" customHeight="1">
      <c r="B169" s="305"/>
      <c r="C169" s="284" t="s">
        <v>2635</v>
      </c>
      <c r="D169" s="284"/>
      <c r="E169" s="284"/>
      <c r="F169" s="304" t="s">
        <v>2632</v>
      </c>
      <c r="G169" s="284"/>
      <c r="H169" s="284" t="s">
        <v>2672</v>
      </c>
      <c r="I169" s="284" t="s">
        <v>2634</v>
      </c>
      <c r="J169" s="284">
        <v>120</v>
      </c>
      <c r="K169" s="326"/>
    </row>
    <row r="170" spans="2:11" s="1" customFormat="1" ht="15" customHeight="1">
      <c r="B170" s="305"/>
      <c r="C170" s="284" t="s">
        <v>2681</v>
      </c>
      <c r="D170" s="284"/>
      <c r="E170" s="284"/>
      <c r="F170" s="304" t="s">
        <v>2632</v>
      </c>
      <c r="G170" s="284"/>
      <c r="H170" s="284" t="s">
        <v>2682</v>
      </c>
      <c r="I170" s="284" t="s">
        <v>2634</v>
      </c>
      <c r="J170" s="284" t="s">
        <v>2683</v>
      </c>
      <c r="K170" s="326"/>
    </row>
    <row r="171" spans="2:11" s="1" customFormat="1" ht="15" customHeight="1">
      <c r="B171" s="305"/>
      <c r="C171" s="284" t="s">
        <v>82</v>
      </c>
      <c r="D171" s="284"/>
      <c r="E171" s="284"/>
      <c r="F171" s="304" t="s">
        <v>2632</v>
      </c>
      <c r="G171" s="284"/>
      <c r="H171" s="284" t="s">
        <v>2699</v>
      </c>
      <c r="I171" s="284" t="s">
        <v>2634</v>
      </c>
      <c r="J171" s="284" t="s">
        <v>2683</v>
      </c>
      <c r="K171" s="326"/>
    </row>
    <row r="172" spans="2:11" s="1" customFormat="1" ht="15" customHeight="1">
      <c r="B172" s="305"/>
      <c r="C172" s="284" t="s">
        <v>2637</v>
      </c>
      <c r="D172" s="284"/>
      <c r="E172" s="284"/>
      <c r="F172" s="304" t="s">
        <v>2638</v>
      </c>
      <c r="G172" s="284"/>
      <c r="H172" s="284" t="s">
        <v>2699</v>
      </c>
      <c r="I172" s="284" t="s">
        <v>2634</v>
      </c>
      <c r="J172" s="284">
        <v>50</v>
      </c>
      <c r="K172" s="326"/>
    </row>
    <row r="173" spans="2:11" s="1" customFormat="1" ht="15" customHeight="1">
      <c r="B173" s="305"/>
      <c r="C173" s="284" t="s">
        <v>2640</v>
      </c>
      <c r="D173" s="284"/>
      <c r="E173" s="284"/>
      <c r="F173" s="304" t="s">
        <v>2632</v>
      </c>
      <c r="G173" s="284"/>
      <c r="H173" s="284" t="s">
        <v>2699</v>
      </c>
      <c r="I173" s="284" t="s">
        <v>2642</v>
      </c>
      <c r="J173" s="284"/>
      <c r="K173" s="326"/>
    </row>
    <row r="174" spans="2:11" s="1" customFormat="1" ht="15" customHeight="1">
      <c r="B174" s="305"/>
      <c r="C174" s="284" t="s">
        <v>2651</v>
      </c>
      <c r="D174" s="284"/>
      <c r="E174" s="284"/>
      <c r="F174" s="304" t="s">
        <v>2638</v>
      </c>
      <c r="G174" s="284"/>
      <c r="H174" s="284" t="s">
        <v>2699</v>
      </c>
      <c r="I174" s="284" t="s">
        <v>2634</v>
      </c>
      <c r="J174" s="284">
        <v>50</v>
      </c>
      <c r="K174" s="326"/>
    </row>
    <row r="175" spans="2:11" s="1" customFormat="1" ht="15" customHeight="1">
      <c r="B175" s="305"/>
      <c r="C175" s="284" t="s">
        <v>2659</v>
      </c>
      <c r="D175" s="284"/>
      <c r="E175" s="284"/>
      <c r="F175" s="304" t="s">
        <v>2638</v>
      </c>
      <c r="G175" s="284"/>
      <c r="H175" s="284" t="s">
        <v>2699</v>
      </c>
      <c r="I175" s="284" t="s">
        <v>2634</v>
      </c>
      <c r="J175" s="284">
        <v>50</v>
      </c>
      <c r="K175" s="326"/>
    </row>
    <row r="176" spans="2:11" s="1" customFormat="1" ht="15" customHeight="1">
      <c r="B176" s="305"/>
      <c r="C176" s="284" t="s">
        <v>2657</v>
      </c>
      <c r="D176" s="284"/>
      <c r="E176" s="284"/>
      <c r="F176" s="304" t="s">
        <v>2638</v>
      </c>
      <c r="G176" s="284"/>
      <c r="H176" s="284" t="s">
        <v>2699</v>
      </c>
      <c r="I176" s="284" t="s">
        <v>2634</v>
      </c>
      <c r="J176" s="284">
        <v>50</v>
      </c>
      <c r="K176" s="326"/>
    </row>
    <row r="177" spans="2:11" s="1" customFormat="1" ht="15" customHeight="1">
      <c r="B177" s="305"/>
      <c r="C177" s="284" t="s">
        <v>139</v>
      </c>
      <c r="D177" s="284"/>
      <c r="E177" s="284"/>
      <c r="F177" s="304" t="s">
        <v>2632</v>
      </c>
      <c r="G177" s="284"/>
      <c r="H177" s="284" t="s">
        <v>2700</v>
      </c>
      <c r="I177" s="284" t="s">
        <v>2701</v>
      </c>
      <c r="J177" s="284"/>
      <c r="K177" s="326"/>
    </row>
    <row r="178" spans="2:11" s="1" customFormat="1" ht="15" customHeight="1">
      <c r="B178" s="305"/>
      <c r="C178" s="284" t="s">
        <v>54</v>
      </c>
      <c r="D178" s="284"/>
      <c r="E178" s="284"/>
      <c r="F178" s="304" t="s">
        <v>2632</v>
      </c>
      <c r="G178" s="284"/>
      <c r="H178" s="284" t="s">
        <v>2702</v>
      </c>
      <c r="I178" s="284" t="s">
        <v>2703</v>
      </c>
      <c r="J178" s="284">
        <v>1</v>
      </c>
      <c r="K178" s="326"/>
    </row>
    <row r="179" spans="2:11" s="1" customFormat="1" ht="15" customHeight="1">
      <c r="B179" s="305"/>
      <c r="C179" s="284" t="s">
        <v>50</v>
      </c>
      <c r="D179" s="284"/>
      <c r="E179" s="284"/>
      <c r="F179" s="304" t="s">
        <v>2632</v>
      </c>
      <c r="G179" s="284"/>
      <c r="H179" s="284" t="s">
        <v>2704</v>
      </c>
      <c r="I179" s="284" t="s">
        <v>2634</v>
      </c>
      <c r="J179" s="284">
        <v>20</v>
      </c>
      <c r="K179" s="326"/>
    </row>
    <row r="180" spans="2:11" s="1" customFormat="1" ht="15" customHeight="1">
      <c r="B180" s="305"/>
      <c r="C180" s="284" t="s">
        <v>51</v>
      </c>
      <c r="D180" s="284"/>
      <c r="E180" s="284"/>
      <c r="F180" s="304" t="s">
        <v>2632</v>
      </c>
      <c r="G180" s="284"/>
      <c r="H180" s="284" t="s">
        <v>2705</v>
      </c>
      <c r="I180" s="284" t="s">
        <v>2634</v>
      </c>
      <c r="J180" s="284">
        <v>255</v>
      </c>
      <c r="K180" s="326"/>
    </row>
    <row r="181" spans="2:11" s="1" customFormat="1" ht="15" customHeight="1">
      <c r="B181" s="305"/>
      <c r="C181" s="284" t="s">
        <v>140</v>
      </c>
      <c r="D181" s="284"/>
      <c r="E181" s="284"/>
      <c r="F181" s="304" t="s">
        <v>2632</v>
      </c>
      <c r="G181" s="284"/>
      <c r="H181" s="284" t="s">
        <v>2596</v>
      </c>
      <c r="I181" s="284" t="s">
        <v>2634</v>
      </c>
      <c r="J181" s="284">
        <v>10</v>
      </c>
      <c r="K181" s="326"/>
    </row>
    <row r="182" spans="2:11" s="1" customFormat="1" ht="15" customHeight="1">
      <c r="B182" s="305"/>
      <c r="C182" s="284" t="s">
        <v>141</v>
      </c>
      <c r="D182" s="284"/>
      <c r="E182" s="284"/>
      <c r="F182" s="304" t="s">
        <v>2632</v>
      </c>
      <c r="G182" s="284"/>
      <c r="H182" s="284" t="s">
        <v>2706</v>
      </c>
      <c r="I182" s="284" t="s">
        <v>2667</v>
      </c>
      <c r="J182" s="284"/>
      <c r="K182" s="326"/>
    </row>
    <row r="183" spans="2:11" s="1" customFormat="1" ht="15" customHeight="1">
      <c r="B183" s="305"/>
      <c r="C183" s="284" t="s">
        <v>2707</v>
      </c>
      <c r="D183" s="284"/>
      <c r="E183" s="284"/>
      <c r="F183" s="304" t="s">
        <v>2632</v>
      </c>
      <c r="G183" s="284"/>
      <c r="H183" s="284" t="s">
        <v>2708</v>
      </c>
      <c r="I183" s="284" t="s">
        <v>2667</v>
      </c>
      <c r="J183" s="284"/>
      <c r="K183" s="326"/>
    </row>
    <row r="184" spans="2:11" s="1" customFormat="1" ht="15" customHeight="1">
      <c r="B184" s="305"/>
      <c r="C184" s="284" t="s">
        <v>2696</v>
      </c>
      <c r="D184" s="284"/>
      <c r="E184" s="284"/>
      <c r="F184" s="304" t="s">
        <v>2632</v>
      </c>
      <c r="G184" s="284"/>
      <c r="H184" s="284" t="s">
        <v>2709</v>
      </c>
      <c r="I184" s="284" t="s">
        <v>2667</v>
      </c>
      <c r="J184" s="284"/>
      <c r="K184" s="326"/>
    </row>
    <row r="185" spans="2:11" s="1" customFormat="1" ht="15" customHeight="1">
      <c r="B185" s="305"/>
      <c r="C185" s="284" t="s">
        <v>143</v>
      </c>
      <c r="D185" s="284"/>
      <c r="E185" s="284"/>
      <c r="F185" s="304" t="s">
        <v>2638</v>
      </c>
      <c r="G185" s="284"/>
      <c r="H185" s="284" t="s">
        <v>2710</v>
      </c>
      <c r="I185" s="284" t="s">
        <v>2634</v>
      </c>
      <c r="J185" s="284">
        <v>50</v>
      </c>
      <c r="K185" s="326"/>
    </row>
    <row r="186" spans="2:11" s="1" customFormat="1" ht="15" customHeight="1">
      <c r="B186" s="305"/>
      <c r="C186" s="284" t="s">
        <v>2711</v>
      </c>
      <c r="D186" s="284"/>
      <c r="E186" s="284"/>
      <c r="F186" s="304" t="s">
        <v>2638</v>
      </c>
      <c r="G186" s="284"/>
      <c r="H186" s="284" t="s">
        <v>2712</v>
      </c>
      <c r="I186" s="284" t="s">
        <v>2713</v>
      </c>
      <c r="J186" s="284"/>
      <c r="K186" s="326"/>
    </row>
    <row r="187" spans="2:11" s="1" customFormat="1" ht="15" customHeight="1">
      <c r="B187" s="305"/>
      <c r="C187" s="284" t="s">
        <v>2714</v>
      </c>
      <c r="D187" s="284"/>
      <c r="E187" s="284"/>
      <c r="F187" s="304" t="s">
        <v>2638</v>
      </c>
      <c r="G187" s="284"/>
      <c r="H187" s="284" t="s">
        <v>2715</v>
      </c>
      <c r="I187" s="284" t="s">
        <v>2713</v>
      </c>
      <c r="J187" s="284"/>
      <c r="K187" s="326"/>
    </row>
    <row r="188" spans="2:11" s="1" customFormat="1" ht="15" customHeight="1">
      <c r="B188" s="305"/>
      <c r="C188" s="284" t="s">
        <v>2716</v>
      </c>
      <c r="D188" s="284"/>
      <c r="E188" s="284"/>
      <c r="F188" s="304" t="s">
        <v>2638</v>
      </c>
      <c r="G188" s="284"/>
      <c r="H188" s="284" t="s">
        <v>2717</v>
      </c>
      <c r="I188" s="284" t="s">
        <v>2713</v>
      </c>
      <c r="J188" s="284"/>
      <c r="K188" s="326"/>
    </row>
    <row r="189" spans="2:11" s="1" customFormat="1" ht="15" customHeight="1">
      <c r="B189" s="305"/>
      <c r="C189" s="338" t="s">
        <v>2718</v>
      </c>
      <c r="D189" s="284"/>
      <c r="E189" s="284"/>
      <c r="F189" s="304" t="s">
        <v>2638</v>
      </c>
      <c r="G189" s="284"/>
      <c r="H189" s="284" t="s">
        <v>2719</v>
      </c>
      <c r="I189" s="284" t="s">
        <v>2720</v>
      </c>
      <c r="J189" s="339" t="s">
        <v>2721</v>
      </c>
      <c r="K189" s="326"/>
    </row>
    <row r="190" spans="2:11" s="1" customFormat="1" ht="15" customHeight="1">
      <c r="B190" s="305"/>
      <c r="C190" s="290" t="s">
        <v>39</v>
      </c>
      <c r="D190" s="284"/>
      <c r="E190" s="284"/>
      <c r="F190" s="304" t="s">
        <v>2632</v>
      </c>
      <c r="G190" s="284"/>
      <c r="H190" s="281" t="s">
        <v>2722</v>
      </c>
      <c r="I190" s="284" t="s">
        <v>2723</v>
      </c>
      <c r="J190" s="284"/>
      <c r="K190" s="326"/>
    </row>
    <row r="191" spans="2:11" s="1" customFormat="1" ht="15" customHeight="1">
      <c r="B191" s="305"/>
      <c r="C191" s="290" t="s">
        <v>2724</v>
      </c>
      <c r="D191" s="284"/>
      <c r="E191" s="284"/>
      <c r="F191" s="304" t="s">
        <v>2632</v>
      </c>
      <c r="G191" s="284"/>
      <c r="H191" s="284" t="s">
        <v>2725</v>
      </c>
      <c r="I191" s="284" t="s">
        <v>2667</v>
      </c>
      <c r="J191" s="284"/>
      <c r="K191" s="326"/>
    </row>
    <row r="192" spans="2:11" s="1" customFormat="1" ht="15" customHeight="1">
      <c r="B192" s="305"/>
      <c r="C192" s="290" t="s">
        <v>2726</v>
      </c>
      <c r="D192" s="284"/>
      <c r="E192" s="284"/>
      <c r="F192" s="304" t="s">
        <v>2632</v>
      </c>
      <c r="G192" s="284"/>
      <c r="H192" s="284" t="s">
        <v>2727</v>
      </c>
      <c r="I192" s="284" t="s">
        <v>2667</v>
      </c>
      <c r="J192" s="284"/>
      <c r="K192" s="326"/>
    </row>
    <row r="193" spans="2:11" s="1" customFormat="1" ht="15" customHeight="1">
      <c r="B193" s="305"/>
      <c r="C193" s="290" t="s">
        <v>2728</v>
      </c>
      <c r="D193" s="284"/>
      <c r="E193" s="284"/>
      <c r="F193" s="304" t="s">
        <v>2638</v>
      </c>
      <c r="G193" s="284"/>
      <c r="H193" s="284" t="s">
        <v>2729</v>
      </c>
      <c r="I193" s="284" t="s">
        <v>2667</v>
      </c>
      <c r="J193" s="284"/>
      <c r="K193" s="326"/>
    </row>
    <row r="194" spans="2:11" s="1" customFormat="1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spans="2:11" s="1" customFormat="1" ht="18.75" customHeight="1">
      <c r="B195" s="281"/>
      <c r="C195" s="284"/>
      <c r="D195" s="284"/>
      <c r="E195" s="284"/>
      <c r="F195" s="304"/>
      <c r="G195" s="284"/>
      <c r="H195" s="284"/>
      <c r="I195" s="284"/>
      <c r="J195" s="284"/>
      <c r="K195" s="281"/>
    </row>
    <row r="196" spans="2:11" s="1" customFormat="1" ht="18.75" customHeight="1">
      <c r="B196" s="281"/>
      <c r="C196" s="284"/>
      <c r="D196" s="284"/>
      <c r="E196" s="284"/>
      <c r="F196" s="304"/>
      <c r="G196" s="284"/>
      <c r="H196" s="284"/>
      <c r="I196" s="284"/>
      <c r="J196" s="284"/>
      <c r="K196" s="281"/>
    </row>
    <row r="197" spans="2:11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pans="2:11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pans="2:11" s="1" customFormat="1" ht="21">
      <c r="B199" s="276"/>
      <c r="C199" s="410" t="s">
        <v>2730</v>
      </c>
      <c r="D199" s="410"/>
      <c r="E199" s="410"/>
      <c r="F199" s="410"/>
      <c r="G199" s="410"/>
      <c r="H199" s="410"/>
      <c r="I199" s="410"/>
      <c r="J199" s="410"/>
      <c r="K199" s="277"/>
    </row>
    <row r="200" spans="2:11" s="1" customFormat="1" ht="25.5" customHeight="1">
      <c r="B200" s="276"/>
      <c r="C200" s="341" t="s">
        <v>2731</v>
      </c>
      <c r="D200" s="341"/>
      <c r="E200" s="341"/>
      <c r="F200" s="341" t="s">
        <v>2732</v>
      </c>
      <c r="G200" s="342"/>
      <c r="H200" s="409" t="s">
        <v>2733</v>
      </c>
      <c r="I200" s="409"/>
      <c r="J200" s="409"/>
      <c r="K200" s="277"/>
    </row>
    <row r="201" spans="2:11" s="1" customFormat="1" ht="5.25" customHeight="1">
      <c r="B201" s="305"/>
      <c r="C201" s="302"/>
      <c r="D201" s="302"/>
      <c r="E201" s="302"/>
      <c r="F201" s="302"/>
      <c r="G201" s="284"/>
      <c r="H201" s="302"/>
      <c r="I201" s="302"/>
      <c r="J201" s="302"/>
      <c r="K201" s="326"/>
    </row>
    <row r="202" spans="2:11" s="1" customFormat="1" ht="15" customHeight="1">
      <c r="B202" s="305"/>
      <c r="C202" s="284" t="s">
        <v>2723</v>
      </c>
      <c r="D202" s="284"/>
      <c r="E202" s="284"/>
      <c r="F202" s="304" t="s">
        <v>40</v>
      </c>
      <c r="G202" s="284"/>
      <c r="H202" s="408" t="s">
        <v>2734</v>
      </c>
      <c r="I202" s="408"/>
      <c r="J202" s="408"/>
      <c r="K202" s="326"/>
    </row>
    <row r="203" spans="2:11" s="1" customFormat="1" ht="15" customHeight="1">
      <c r="B203" s="305"/>
      <c r="C203" s="311"/>
      <c r="D203" s="284"/>
      <c r="E203" s="284"/>
      <c r="F203" s="304" t="s">
        <v>41</v>
      </c>
      <c r="G203" s="284"/>
      <c r="H203" s="408" t="s">
        <v>2735</v>
      </c>
      <c r="I203" s="408"/>
      <c r="J203" s="408"/>
      <c r="K203" s="326"/>
    </row>
    <row r="204" spans="2:11" s="1" customFormat="1" ht="15" customHeight="1">
      <c r="B204" s="305"/>
      <c r="C204" s="311"/>
      <c r="D204" s="284"/>
      <c r="E204" s="284"/>
      <c r="F204" s="304" t="s">
        <v>44</v>
      </c>
      <c r="G204" s="284"/>
      <c r="H204" s="408" t="s">
        <v>2736</v>
      </c>
      <c r="I204" s="408"/>
      <c r="J204" s="408"/>
      <c r="K204" s="326"/>
    </row>
    <row r="205" spans="2:11" s="1" customFormat="1" ht="15" customHeight="1">
      <c r="B205" s="305"/>
      <c r="C205" s="284"/>
      <c r="D205" s="284"/>
      <c r="E205" s="284"/>
      <c r="F205" s="304" t="s">
        <v>42</v>
      </c>
      <c r="G205" s="284"/>
      <c r="H205" s="408" t="s">
        <v>2737</v>
      </c>
      <c r="I205" s="408"/>
      <c r="J205" s="408"/>
      <c r="K205" s="326"/>
    </row>
    <row r="206" spans="2:11" s="1" customFormat="1" ht="15" customHeight="1">
      <c r="B206" s="305"/>
      <c r="C206" s="284"/>
      <c r="D206" s="284"/>
      <c r="E206" s="284"/>
      <c r="F206" s="304" t="s">
        <v>43</v>
      </c>
      <c r="G206" s="284"/>
      <c r="H206" s="408" t="s">
        <v>2738</v>
      </c>
      <c r="I206" s="408"/>
      <c r="J206" s="408"/>
      <c r="K206" s="326"/>
    </row>
    <row r="207" spans="2:11" s="1" customFormat="1" ht="15" customHeight="1">
      <c r="B207" s="305"/>
      <c r="C207" s="284"/>
      <c r="D207" s="284"/>
      <c r="E207" s="284"/>
      <c r="F207" s="304"/>
      <c r="G207" s="284"/>
      <c r="H207" s="284"/>
      <c r="I207" s="284"/>
      <c r="J207" s="284"/>
      <c r="K207" s="326"/>
    </row>
    <row r="208" spans="2:11" s="1" customFormat="1" ht="15" customHeight="1">
      <c r="B208" s="305"/>
      <c r="C208" s="284" t="s">
        <v>2679</v>
      </c>
      <c r="D208" s="284"/>
      <c r="E208" s="284"/>
      <c r="F208" s="304" t="s">
        <v>75</v>
      </c>
      <c r="G208" s="284"/>
      <c r="H208" s="408" t="s">
        <v>2739</v>
      </c>
      <c r="I208" s="408"/>
      <c r="J208" s="408"/>
      <c r="K208" s="326"/>
    </row>
    <row r="209" spans="2:11" s="1" customFormat="1" ht="15" customHeight="1">
      <c r="B209" s="305"/>
      <c r="C209" s="311"/>
      <c r="D209" s="284"/>
      <c r="E209" s="284"/>
      <c r="F209" s="304" t="s">
        <v>2577</v>
      </c>
      <c r="G209" s="284"/>
      <c r="H209" s="408" t="s">
        <v>2578</v>
      </c>
      <c r="I209" s="408"/>
      <c r="J209" s="408"/>
      <c r="K209" s="326"/>
    </row>
    <row r="210" spans="2:11" s="1" customFormat="1" ht="15" customHeight="1">
      <c r="B210" s="305"/>
      <c r="C210" s="284"/>
      <c r="D210" s="284"/>
      <c r="E210" s="284"/>
      <c r="F210" s="304" t="s">
        <v>2575</v>
      </c>
      <c r="G210" s="284"/>
      <c r="H210" s="408" t="s">
        <v>2740</v>
      </c>
      <c r="I210" s="408"/>
      <c r="J210" s="408"/>
      <c r="K210" s="326"/>
    </row>
    <row r="211" spans="2:11" s="1" customFormat="1" ht="15" customHeight="1">
      <c r="B211" s="343"/>
      <c r="C211" s="311"/>
      <c r="D211" s="311"/>
      <c r="E211" s="311"/>
      <c r="F211" s="304" t="s">
        <v>2579</v>
      </c>
      <c r="G211" s="290"/>
      <c r="H211" s="407" t="s">
        <v>2580</v>
      </c>
      <c r="I211" s="407"/>
      <c r="J211" s="407"/>
      <c r="K211" s="344"/>
    </row>
    <row r="212" spans="2:11" s="1" customFormat="1" ht="15" customHeight="1">
      <c r="B212" s="343"/>
      <c r="C212" s="311"/>
      <c r="D212" s="311"/>
      <c r="E212" s="311"/>
      <c r="F212" s="304" t="s">
        <v>1723</v>
      </c>
      <c r="G212" s="290"/>
      <c r="H212" s="407" t="s">
        <v>2560</v>
      </c>
      <c r="I212" s="407"/>
      <c r="J212" s="407"/>
      <c r="K212" s="344"/>
    </row>
    <row r="213" spans="2:11" s="1" customFormat="1" ht="15" customHeight="1">
      <c r="B213" s="343"/>
      <c r="C213" s="311"/>
      <c r="D213" s="311"/>
      <c r="E213" s="311"/>
      <c r="F213" s="345"/>
      <c r="G213" s="290"/>
      <c r="H213" s="346"/>
      <c r="I213" s="346"/>
      <c r="J213" s="346"/>
      <c r="K213" s="344"/>
    </row>
    <row r="214" spans="2:11" s="1" customFormat="1" ht="15" customHeight="1">
      <c r="B214" s="343"/>
      <c r="C214" s="284" t="s">
        <v>2703</v>
      </c>
      <c r="D214" s="311"/>
      <c r="E214" s="311"/>
      <c r="F214" s="304">
        <v>1</v>
      </c>
      <c r="G214" s="290"/>
      <c r="H214" s="407" t="s">
        <v>2741</v>
      </c>
      <c r="I214" s="407"/>
      <c r="J214" s="407"/>
      <c r="K214" s="344"/>
    </row>
    <row r="215" spans="2:11" s="1" customFormat="1" ht="15" customHeight="1">
      <c r="B215" s="343"/>
      <c r="C215" s="311"/>
      <c r="D215" s="311"/>
      <c r="E215" s="311"/>
      <c r="F215" s="304">
        <v>2</v>
      </c>
      <c r="G215" s="290"/>
      <c r="H215" s="407" t="s">
        <v>2742</v>
      </c>
      <c r="I215" s="407"/>
      <c r="J215" s="407"/>
      <c r="K215" s="344"/>
    </row>
    <row r="216" spans="2:11" s="1" customFormat="1" ht="15" customHeight="1">
      <c r="B216" s="343"/>
      <c r="C216" s="311"/>
      <c r="D216" s="311"/>
      <c r="E216" s="311"/>
      <c r="F216" s="304">
        <v>3</v>
      </c>
      <c r="G216" s="290"/>
      <c r="H216" s="407" t="s">
        <v>2743</v>
      </c>
      <c r="I216" s="407"/>
      <c r="J216" s="407"/>
      <c r="K216" s="344"/>
    </row>
    <row r="217" spans="2:11" s="1" customFormat="1" ht="15" customHeight="1">
      <c r="B217" s="343"/>
      <c r="C217" s="311"/>
      <c r="D217" s="311"/>
      <c r="E217" s="311"/>
      <c r="F217" s="304">
        <v>4</v>
      </c>
      <c r="G217" s="290"/>
      <c r="H217" s="407" t="s">
        <v>2744</v>
      </c>
      <c r="I217" s="407"/>
      <c r="J217" s="407"/>
      <c r="K217" s="344"/>
    </row>
    <row r="218" spans="2:11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83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114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116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ROUND(J102,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ROUND((SUM(BE102:BE1178)),  2)</f>
        <v>0</v>
      </c>
      <c r="G35" s="36"/>
      <c r="H35" s="36"/>
      <c r="I35" s="133">
        <v>0.21</v>
      </c>
      <c r="J35" s="132">
        <f>ROUND(((SUM(BE102:BE1178))*I35),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ROUND((SUM(BF102:BF1178)),  2)</f>
        <v>0</v>
      </c>
      <c r="G36" s="36"/>
      <c r="H36" s="36"/>
      <c r="I36" s="133">
        <v>0.15</v>
      </c>
      <c r="J36" s="132">
        <f>ROUND(((SUM(BF102:BF1178))*I36),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ROUND((SUM(BG102:BG1178)),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ROUND((SUM(BH102:BH1178)),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ROUND((SUM(BI102:BI1178)),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114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01 - Vnitřní prostory PČR - stavební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J102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J103</f>
        <v>0</v>
      </c>
      <c r="K64" s="154"/>
      <c r="L64" s="159"/>
    </row>
    <row r="65" spans="2:12" s="10" customFormat="1" ht="19.899999999999999" customHeight="1">
      <c r="B65" s="160"/>
      <c r="C65" s="99"/>
      <c r="D65" s="161" t="s">
        <v>122</v>
      </c>
      <c r="E65" s="162"/>
      <c r="F65" s="162"/>
      <c r="G65" s="162"/>
      <c r="H65" s="162"/>
      <c r="I65" s="163"/>
      <c r="J65" s="164">
        <f>J104</f>
        <v>0</v>
      </c>
      <c r="K65" s="99"/>
      <c r="L65" s="165"/>
    </row>
    <row r="66" spans="2:12" s="10" customFormat="1" ht="19.899999999999999" customHeight="1">
      <c r="B66" s="160"/>
      <c r="C66" s="99"/>
      <c r="D66" s="161" t="s">
        <v>123</v>
      </c>
      <c r="E66" s="162"/>
      <c r="F66" s="162"/>
      <c r="G66" s="162"/>
      <c r="H66" s="162"/>
      <c r="I66" s="163"/>
      <c r="J66" s="164">
        <f>J262</f>
        <v>0</v>
      </c>
      <c r="K66" s="99"/>
      <c r="L66" s="165"/>
    </row>
    <row r="67" spans="2:12" s="10" customFormat="1" ht="19.899999999999999" customHeight="1">
      <c r="B67" s="160"/>
      <c r="C67" s="99"/>
      <c r="D67" s="161" t="s">
        <v>124</v>
      </c>
      <c r="E67" s="162"/>
      <c r="F67" s="162"/>
      <c r="G67" s="162"/>
      <c r="H67" s="162"/>
      <c r="I67" s="163"/>
      <c r="J67" s="164">
        <f>J278</f>
        <v>0</v>
      </c>
      <c r="K67" s="99"/>
      <c r="L67" s="165"/>
    </row>
    <row r="68" spans="2:12" s="10" customFormat="1" ht="19.899999999999999" customHeight="1">
      <c r="B68" s="160"/>
      <c r="C68" s="99"/>
      <c r="D68" s="161" t="s">
        <v>125</v>
      </c>
      <c r="E68" s="162"/>
      <c r="F68" s="162"/>
      <c r="G68" s="162"/>
      <c r="H68" s="162"/>
      <c r="I68" s="163"/>
      <c r="J68" s="164">
        <f>J417</f>
        <v>0</v>
      </c>
      <c r="K68" s="99"/>
      <c r="L68" s="165"/>
    </row>
    <row r="69" spans="2:12" s="10" customFormat="1" ht="19.899999999999999" customHeight="1">
      <c r="B69" s="160"/>
      <c r="C69" s="99"/>
      <c r="D69" s="161" t="s">
        <v>126</v>
      </c>
      <c r="E69" s="162"/>
      <c r="F69" s="162"/>
      <c r="G69" s="162"/>
      <c r="H69" s="162"/>
      <c r="I69" s="163"/>
      <c r="J69" s="164">
        <f>J519</f>
        <v>0</v>
      </c>
      <c r="K69" s="99"/>
      <c r="L69" s="165"/>
    </row>
    <row r="70" spans="2:12" s="10" customFormat="1" ht="19.899999999999999" customHeight="1">
      <c r="B70" s="160"/>
      <c r="C70" s="99"/>
      <c r="D70" s="161" t="s">
        <v>127</v>
      </c>
      <c r="E70" s="162"/>
      <c r="F70" s="162"/>
      <c r="G70" s="162"/>
      <c r="H70" s="162"/>
      <c r="I70" s="163"/>
      <c r="J70" s="164">
        <f>J529</f>
        <v>0</v>
      </c>
      <c r="K70" s="99"/>
      <c r="L70" s="165"/>
    </row>
    <row r="71" spans="2:12" s="9" customFormat="1" ht="24.95" customHeight="1">
      <c r="B71" s="153"/>
      <c r="C71" s="154"/>
      <c r="D71" s="155" t="s">
        <v>128</v>
      </c>
      <c r="E71" s="156"/>
      <c r="F71" s="156"/>
      <c r="G71" s="156"/>
      <c r="H71" s="156"/>
      <c r="I71" s="157"/>
      <c r="J71" s="158">
        <f>J532</f>
        <v>0</v>
      </c>
      <c r="K71" s="154"/>
      <c r="L71" s="159"/>
    </row>
    <row r="72" spans="2:12" s="10" customFormat="1" ht="19.899999999999999" customHeight="1">
      <c r="B72" s="160"/>
      <c r="C72" s="99"/>
      <c r="D72" s="161" t="s">
        <v>129</v>
      </c>
      <c r="E72" s="162"/>
      <c r="F72" s="162"/>
      <c r="G72" s="162"/>
      <c r="H72" s="162"/>
      <c r="I72" s="163"/>
      <c r="J72" s="164">
        <f>J533</f>
        <v>0</v>
      </c>
      <c r="K72" s="99"/>
      <c r="L72" s="165"/>
    </row>
    <row r="73" spans="2:12" s="10" customFormat="1" ht="19.899999999999999" customHeight="1">
      <c r="B73" s="160"/>
      <c r="C73" s="99"/>
      <c r="D73" s="161" t="s">
        <v>130</v>
      </c>
      <c r="E73" s="162"/>
      <c r="F73" s="162"/>
      <c r="G73" s="162"/>
      <c r="H73" s="162"/>
      <c r="I73" s="163"/>
      <c r="J73" s="164">
        <f>J551</f>
        <v>0</v>
      </c>
      <c r="K73" s="99"/>
      <c r="L73" s="165"/>
    </row>
    <row r="74" spans="2:12" s="10" customFormat="1" ht="19.899999999999999" customHeight="1">
      <c r="B74" s="160"/>
      <c r="C74" s="99"/>
      <c r="D74" s="161" t="s">
        <v>131</v>
      </c>
      <c r="E74" s="162"/>
      <c r="F74" s="162"/>
      <c r="G74" s="162"/>
      <c r="H74" s="162"/>
      <c r="I74" s="163"/>
      <c r="J74" s="164">
        <f>J624</f>
        <v>0</v>
      </c>
      <c r="K74" s="99"/>
      <c r="L74" s="165"/>
    </row>
    <row r="75" spans="2:12" s="10" customFormat="1" ht="19.899999999999999" customHeight="1">
      <c r="B75" s="160"/>
      <c r="C75" s="99"/>
      <c r="D75" s="161" t="s">
        <v>132</v>
      </c>
      <c r="E75" s="162"/>
      <c r="F75" s="162"/>
      <c r="G75" s="162"/>
      <c r="H75" s="162"/>
      <c r="I75" s="163"/>
      <c r="J75" s="164">
        <f>J651</f>
        <v>0</v>
      </c>
      <c r="K75" s="99"/>
      <c r="L75" s="165"/>
    </row>
    <row r="76" spans="2:12" s="10" customFormat="1" ht="19.899999999999999" customHeight="1">
      <c r="B76" s="160"/>
      <c r="C76" s="99"/>
      <c r="D76" s="161" t="s">
        <v>133</v>
      </c>
      <c r="E76" s="162"/>
      <c r="F76" s="162"/>
      <c r="G76" s="162"/>
      <c r="H76" s="162"/>
      <c r="I76" s="163"/>
      <c r="J76" s="164">
        <f>J763</f>
        <v>0</v>
      </c>
      <c r="K76" s="99"/>
      <c r="L76" s="165"/>
    </row>
    <row r="77" spans="2:12" s="10" customFormat="1" ht="19.899999999999999" customHeight="1">
      <c r="B77" s="160"/>
      <c r="C77" s="99"/>
      <c r="D77" s="161" t="s">
        <v>134</v>
      </c>
      <c r="E77" s="162"/>
      <c r="F77" s="162"/>
      <c r="G77" s="162"/>
      <c r="H77" s="162"/>
      <c r="I77" s="163"/>
      <c r="J77" s="164">
        <f>J969</f>
        <v>0</v>
      </c>
      <c r="K77" s="99"/>
      <c r="L77" s="165"/>
    </row>
    <row r="78" spans="2:12" s="10" customFormat="1" ht="19.899999999999999" customHeight="1">
      <c r="B78" s="160"/>
      <c r="C78" s="99"/>
      <c r="D78" s="161" t="s">
        <v>135</v>
      </c>
      <c r="E78" s="162"/>
      <c r="F78" s="162"/>
      <c r="G78" s="162"/>
      <c r="H78" s="162"/>
      <c r="I78" s="163"/>
      <c r="J78" s="164">
        <f>J1022</f>
        <v>0</v>
      </c>
      <c r="K78" s="99"/>
      <c r="L78" s="165"/>
    </row>
    <row r="79" spans="2:12" s="10" customFormat="1" ht="19.899999999999999" customHeight="1">
      <c r="B79" s="160"/>
      <c r="C79" s="99"/>
      <c r="D79" s="161" t="s">
        <v>136</v>
      </c>
      <c r="E79" s="162"/>
      <c r="F79" s="162"/>
      <c r="G79" s="162"/>
      <c r="H79" s="162"/>
      <c r="I79" s="163"/>
      <c r="J79" s="164">
        <f>J1037</f>
        <v>0</v>
      </c>
      <c r="K79" s="99"/>
      <c r="L79" s="165"/>
    </row>
    <row r="80" spans="2:12" s="10" customFormat="1" ht="19.899999999999999" customHeight="1">
      <c r="B80" s="160"/>
      <c r="C80" s="99"/>
      <c r="D80" s="161" t="s">
        <v>137</v>
      </c>
      <c r="E80" s="162"/>
      <c r="F80" s="162"/>
      <c r="G80" s="162"/>
      <c r="H80" s="162"/>
      <c r="I80" s="163"/>
      <c r="J80" s="164">
        <f>J1159</f>
        <v>0</v>
      </c>
      <c r="K80" s="99"/>
      <c r="L80" s="165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144"/>
      <c r="J82" s="50"/>
      <c r="K82" s="50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147"/>
      <c r="J86" s="52"/>
      <c r="K86" s="52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138</v>
      </c>
      <c r="D87" s="38"/>
      <c r="E87" s="38"/>
      <c r="F87" s="38"/>
      <c r="G87" s="38"/>
      <c r="H87" s="38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7"/>
      <c r="J88" s="38"/>
      <c r="K88" s="38"/>
      <c r="L88" s="11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17</v>
      </c>
      <c r="D89" s="38"/>
      <c r="E89" s="38"/>
      <c r="F89" s="38"/>
      <c r="G89" s="38"/>
      <c r="H89" s="38"/>
      <c r="I89" s="117"/>
      <c r="J89" s="38"/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402" t="str">
        <f>E7</f>
        <v>Oprava VB Přerov</v>
      </c>
      <c r="F90" s="403"/>
      <c r="G90" s="403"/>
      <c r="H90" s="403"/>
      <c r="I90" s="117"/>
      <c r="J90" s="38"/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1" customFormat="1" ht="12" customHeight="1">
      <c r="B91" s="23"/>
      <c r="C91" s="31" t="s">
        <v>113</v>
      </c>
      <c r="D91" s="24"/>
      <c r="E91" s="24"/>
      <c r="F91" s="24"/>
      <c r="G91" s="24"/>
      <c r="H91" s="24"/>
      <c r="I91" s="110"/>
      <c r="J91" s="24"/>
      <c r="K91" s="24"/>
      <c r="L91" s="22"/>
    </row>
    <row r="92" spans="1:31" s="2" customFormat="1" ht="16.5" customHeight="1">
      <c r="A92" s="36"/>
      <c r="B92" s="37"/>
      <c r="C92" s="38"/>
      <c r="D92" s="38"/>
      <c r="E92" s="402" t="s">
        <v>114</v>
      </c>
      <c r="F92" s="404"/>
      <c r="G92" s="404"/>
      <c r="H92" s="404"/>
      <c r="I92" s="117"/>
      <c r="J92" s="38"/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115</v>
      </c>
      <c r="D93" s="38"/>
      <c r="E93" s="38"/>
      <c r="F93" s="38"/>
      <c r="G93" s="38"/>
      <c r="H93" s="38"/>
      <c r="I93" s="117"/>
      <c r="J93" s="38"/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70" t="str">
        <f>E11</f>
        <v>č. 01 - Vnitřní prostory PČR - stavební</v>
      </c>
      <c r="F94" s="404"/>
      <c r="G94" s="404"/>
      <c r="H94" s="404"/>
      <c r="I94" s="117"/>
      <c r="J94" s="38"/>
      <c r="K94" s="38"/>
      <c r="L94" s="11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117"/>
      <c r="J95" s="38"/>
      <c r="K95" s="38"/>
      <c r="L95" s="11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22</v>
      </c>
      <c r="D96" s="38"/>
      <c r="E96" s="38"/>
      <c r="F96" s="29" t="str">
        <f>F14</f>
        <v xml:space="preserve"> </v>
      </c>
      <c r="G96" s="38"/>
      <c r="H96" s="38"/>
      <c r="I96" s="119" t="s">
        <v>24</v>
      </c>
      <c r="J96" s="61">
        <f>IF(J14="","",J14)</f>
        <v>0</v>
      </c>
      <c r="K96" s="38"/>
      <c r="L96" s="11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117"/>
      <c r="J97" s="38"/>
      <c r="K97" s="38"/>
      <c r="L97" s="11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E17</f>
        <v xml:space="preserve"> </v>
      </c>
      <c r="G98" s="38"/>
      <c r="H98" s="38"/>
      <c r="I98" s="119" t="s">
        <v>30</v>
      </c>
      <c r="J98" s="34" t="str">
        <f>E23</f>
        <v xml:space="preserve"> </v>
      </c>
      <c r="K98" s="38"/>
      <c r="L98" s="11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28</v>
      </c>
      <c r="D99" s="38"/>
      <c r="E99" s="38"/>
      <c r="F99" s="29" t="str">
        <f>IF(E20="","",E20)</f>
        <v>Vyplň údaj</v>
      </c>
      <c r="G99" s="38"/>
      <c r="H99" s="38"/>
      <c r="I99" s="119" t="s">
        <v>32</v>
      </c>
      <c r="J99" s="34" t="str">
        <f>E26</f>
        <v xml:space="preserve"> </v>
      </c>
      <c r="K99" s="38"/>
      <c r="L99" s="11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117"/>
      <c r="J100" s="38"/>
      <c r="K100" s="38"/>
      <c r="L100" s="118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66"/>
      <c r="B101" s="167"/>
      <c r="C101" s="168" t="s">
        <v>139</v>
      </c>
      <c r="D101" s="169" t="s">
        <v>54</v>
      </c>
      <c r="E101" s="169" t="s">
        <v>50</v>
      </c>
      <c r="F101" s="169" t="s">
        <v>51</v>
      </c>
      <c r="G101" s="169" t="s">
        <v>140</v>
      </c>
      <c r="H101" s="169" t="s">
        <v>141</v>
      </c>
      <c r="I101" s="170" t="s">
        <v>142</v>
      </c>
      <c r="J101" s="169" t="s">
        <v>119</v>
      </c>
      <c r="K101" s="171" t="s">
        <v>143</v>
      </c>
      <c r="L101" s="172"/>
      <c r="M101" s="70" t="s">
        <v>20</v>
      </c>
      <c r="N101" s="71" t="s">
        <v>39</v>
      </c>
      <c r="O101" s="71" t="s">
        <v>144</v>
      </c>
      <c r="P101" s="71" t="s">
        <v>145</v>
      </c>
      <c r="Q101" s="71" t="s">
        <v>146</v>
      </c>
      <c r="R101" s="71" t="s">
        <v>147</v>
      </c>
      <c r="S101" s="71" t="s">
        <v>148</v>
      </c>
      <c r="T101" s="72" t="s">
        <v>149</v>
      </c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</row>
    <row r="102" spans="1:65" s="2" customFormat="1" ht="22.9" customHeight="1">
      <c r="A102" s="36"/>
      <c r="B102" s="37"/>
      <c r="C102" s="77" t="s">
        <v>150</v>
      </c>
      <c r="D102" s="38"/>
      <c r="E102" s="38"/>
      <c r="F102" s="38"/>
      <c r="G102" s="38"/>
      <c r="H102" s="38"/>
      <c r="I102" s="117"/>
      <c r="J102" s="173">
        <f>BK102</f>
        <v>0</v>
      </c>
      <c r="K102" s="38"/>
      <c r="L102" s="41"/>
      <c r="M102" s="73"/>
      <c r="N102" s="174"/>
      <c r="O102" s="74"/>
      <c r="P102" s="175">
        <f>P103+P532</f>
        <v>0</v>
      </c>
      <c r="Q102" s="74"/>
      <c r="R102" s="175">
        <f>R103+R532</f>
        <v>44.6433728766781</v>
      </c>
      <c r="S102" s="74"/>
      <c r="T102" s="176">
        <f>T103+T532</f>
        <v>27.988049580000002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68</v>
      </c>
      <c r="AU102" s="19" t="s">
        <v>120</v>
      </c>
      <c r="BK102" s="177">
        <f>BK103+BK532</f>
        <v>0</v>
      </c>
    </row>
    <row r="103" spans="1:65" s="12" customFormat="1" ht="25.9" customHeight="1">
      <c r="B103" s="178"/>
      <c r="C103" s="179"/>
      <c r="D103" s="180" t="s">
        <v>68</v>
      </c>
      <c r="E103" s="181" t="s">
        <v>151</v>
      </c>
      <c r="F103" s="181" t="s">
        <v>152</v>
      </c>
      <c r="G103" s="179"/>
      <c r="H103" s="179"/>
      <c r="I103" s="182"/>
      <c r="J103" s="183">
        <f>BK103</f>
        <v>0</v>
      </c>
      <c r="K103" s="179"/>
      <c r="L103" s="184"/>
      <c r="M103" s="185"/>
      <c r="N103" s="186"/>
      <c r="O103" s="186"/>
      <c r="P103" s="187">
        <f>P104+P262+P278+P417+P519+P529</f>
        <v>0</v>
      </c>
      <c r="Q103" s="186"/>
      <c r="R103" s="187">
        <f>R104+R262+R278+R417+R519+R529</f>
        <v>29.903844417864502</v>
      </c>
      <c r="S103" s="186"/>
      <c r="T103" s="188">
        <f>T104+T262+T278+T417+T519+T529</f>
        <v>22.498573300000004</v>
      </c>
      <c r="AR103" s="189" t="s">
        <v>76</v>
      </c>
      <c r="AT103" s="190" t="s">
        <v>68</v>
      </c>
      <c r="AU103" s="190" t="s">
        <v>69</v>
      </c>
      <c r="AY103" s="189" t="s">
        <v>153</v>
      </c>
      <c r="BK103" s="191">
        <f>BK104+BK262+BK278+BK417+BK519+BK529</f>
        <v>0</v>
      </c>
    </row>
    <row r="104" spans="1:65" s="12" customFormat="1" ht="22.9" customHeight="1">
      <c r="B104" s="178"/>
      <c r="C104" s="179"/>
      <c r="D104" s="180" t="s">
        <v>68</v>
      </c>
      <c r="E104" s="192" t="s">
        <v>92</v>
      </c>
      <c r="F104" s="192" t="s">
        <v>154</v>
      </c>
      <c r="G104" s="179"/>
      <c r="H104" s="179"/>
      <c r="I104" s="182"/>
      <c r="J104" s="193">
        <f>BK104</f>
        <v>0</v>
      </c>
      <c r="K104" s="179"/>
      <c r="L104" s="184"/>
      <c r="M104" s="185"/>
      <c r="N104" s="186"/>
      <c r="O104" s="186"/>
      <c r="P104" s="187">
        <f>SUM(P105:P261)</f>
        <v>0</v>
      </c>
      <c r="Q104" s="186"/>
      <c r="R104" s="187">
        <f>SUM(R105:R261)</f>
        <v>20.936175234264503</v>
      </c>
      <c r="S104" s="186"/>
      <c r="T104" s="188">
        <f>SUM(T105:T261)</f>
        <v>0</v>
      </c>
      <c r="AR104" s="189" t="s">
        <v>76</v>
      </c>
      <c r="AT104" s="190" t="s">
        <v>68</v>
      </c>
      <c r="AU104" s="190" t="s">
        <v>76</v>
      </c>
      <c r="AY104" s="189" t="s">
        <v>153</v>
      </c>
      <c r="BK104" s="191">
        <f>SUM(BK105:BK261)</f>
        <v>0</v>
      </c>
    </row>
    <row r="105" spans="1:65" s="2" customFormat="1" ht="36" customHeight="1">
      <c r="A105" s="36"/>
      <c r="B105" s="37"/>
      <c r="C105" s="194" t="s">
        <v>76</v>
      </c>
      <c r="D105" s="194" t="s">
        <v>155</v>
      </c>
      <c r="E105" s="195" t="s">
        <v>156</v>
      </c>
      <c r="F105" s="196" t="s">
        <v>157</v>
      </c>
      <c r="G105" s="197" t="s">
        <v>158</v>
      </c>
      <c r="H105" s="198">
        <v>5.08</v>
      </c>
      <c r="I105" s="199"/>
      <c r="J105" s="200">
        <f>ROUND(I105*H105,2)</f>
        <v>0</v>
      </c>
      <c r="K105" s="196" t="s">
        <v>159</v>
      </c>
      <c r="L105" s="41"/>
      <c r="M105" s="201" t="s">
        <v>20</v>
      </c>
      <c r="N105" s="202" t="s">
        <v>40</v>
      </c>
      <c r="O105" s="66"/>
      <c r="P105" s="203">
        <f>O105*H105</f>
        <v>0</v>
      </c>
      <c r="Q105" s="203">
        <v>1.8774999999999999</v>
      </c>
      <c r="R105" s="203">
        <f>Q105*H105</f>
        <v>9.5376999999999992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160</v>
      </c>
      <c r="AT105" s="205" t="s">
        <v>155</v>
      </c>
      <c r="AU105" s="205" t="s">
        <v>78</v>
      </c>
      <c r="AY105" s="19" t="s">
        <v>153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9" t="s">
        <v>76</v>
      </c>
      <c r="BK105" s="206">
        <f>ROUND(I105*H105,2)</f>
        <v>0</v>
      </c>
      <c r="BL105" s="19" t="s">
        <v>160</v>
      </c>
      <c r="BM105" s="205" t="s">
        <v>161</v>
      </c>
    </row>
    <row r="106" spans="1:65" s="13" customFormat="1" ht="11.25">
      <c r="B106" s="207"/>
      <c r="C106" s="208"/>
      <c r="D106" s="209" t="s">
        <v>162</v>
      </c>
      <c r="E106" s="210" t="s">
        <v>20</v>
      </c>
      <c r="F106" s="211" t="s">
        <v>163</v>
      </c>
      <c r="G106" s="208"/>
      <c r="H106" s="210" t="s">
        <v>20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162</v>
      </c>
      <c r="AU106" s="217" t="s">
        <v>78</v>
      </c>
      <c r="AV106" s="13" t="s">
        <v>76</v>
      </c>
      <c r="AW106" s="13" t="s">
        <v>31</v>
      </c>
      <c r="AX106" s="13" t="s">
        <v>69</v>
      </c>
      <c r="AY106" s="217" t="s">
        <v>153</v>
      </c>
    </row>
    <row r="107" spans="1:65" s="14" customFormat="1" ht="11.25">
      <c r="B107" s="218"/>
      <c r="C107" s="219"/>
      <c r="D107" s="209" t="s">
        <v>162</v>
      </c>
      <c r="E107" s="220" t="s">
        <v>20</v>
      </c>
      <c r="F107" s="221" t="s">
        <v>164</v>
      </c>
      <c r="G107" s="219"/>
      <c r="H107" s="222">
        <v>0.99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162</v>
      </c>
      <c r="AU107" s="228" t="s">
        <v>78</v>
      </c>
      <c r="AV107" s="14" t="s">
        <v>78</v>
      </c>
      <c r="AW107" s="14" t="s">
        <v>31</v>
      </c>
      <c r="AX107" s="14" t="s">
        <v>69</v>
      </c>
      <c r="AY107" s="228" t="s">
        <v>153</v>
      </c>
    </row>
    <row r="108" spans="1:65" s="13" customFormat="1" ht="11.25">
      <c r="B108" s="207"/>
      <c r="C108" s="208"/>
      <c r="D108" s="209" t="s">
        <v>162</v>
      </c>
      <c r="E108" s="210" t="s">
        <v>20</v>
      </c>
      <c r="F108" s="211" t="s">
        <v>165</v>
      </c>
      <c r="G108" s="208"/>
      <c r="H108" s="210" t="s">
        <v>20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162</v>
      </c>
      <c r="AU108" s="217" t="s">
        <v>78</v>
      </c>
      <c r="AV108" s="13" t="s">
        <v>76</v>
      </c>
      <c r="AW108" s="13" t="s">
        <v>31</v>
      </c>
      <c r="AX108" s="13" t="s">
        <v>69</v>
      </c>
      <c r="AY108" s="217" t="s">
        <v>153</v>
      </c>
    </row>
    <row r="109" spans="1:65" s="14" customFormat="1" ht="11.25">
      <c r="B109" s="218"/>
      <c r="C109" s="219"/>
      <c r="D109" s="209" t="s">
        <v>162</v>
      </c>
      <c r="E109" s="220" t="s">
        <v>20</v>
      </c>
      <c r="F109" s="221" t="s">
        <v>166</v>
      </c>
      <c r="G109" s="219"/>
      <c r="H109" s="222">
        <v>0.58199999999999996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162</v>
      </c>
      <c r="AU109" s="228" t="s">
        <v>78</v>
      </c>
      <c r="AV109" s="14" t="s">
        <v>78</v>
      </c>
      <c r="AW109" s="14" t="s">
        <v>31</v>
      </c>
      <c r="AX109" s="14" t="s">
        <v>69</v>
      </c>
      <c r="AY109" s="228" t="s">
        <v>153</v>
      </c>
    </row>
    <row r="110" spans="1:65" s="13" customFormat="1" ht="11.25">
      <c r="B110" s="207"/>
      <c r="C110" s="208"/>
      <c r="D110" s="209" t="s">
        <v>162</v>
      </c>
      <c r="E110" s="210" t="s">
        <v>20</v>
      </c>
      <c r="F110" s="211" t="s">
        <v>167</v>
      </c>
      <c r="G110" s="208"/>
      <c r="H110" s="210" t="s">
        <v>20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162</v>
      </c>
      <c r="AU110" s="217" t="s">
        <v>78</v>
      </c>
      <c r="AV110" s="13" t="s">
        <v>76</v>
      </c>
      <c r="AW110" s="13" t="s">
        <v>31</v>
      </c>
      <c r="AX110" s="13" t="s">
        <v>69</v>
      </c>
      <c r="AY110" s="217" t="s">
        <v>153</v>
      </c>
    </row>
    <row r="111" spans="1:65" s="14" customFormat="1" ht="11.25">
      <c r="B111" s="218"/>
      <c r="C111" s="219"/>
      <c r="D111" s="209" t="s">
        <v>162</v>
      </c>
      <c r="E111" s="220" t="s">
        <v>20</v>
      </c>
      <c r="F111" s="221" t="s">
        <v>168</v>
      </c>
      <c r="G111" s="219"/>
      <c r="H111" s="222">
        <v>0.6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162</v>
      </c>
      <c r="AU111" s="228" t="s">
        <v>78</v>
      </c>
      <c r="AV111" s="14" t="s">
        <v>78</v>
      </c>
      <c r="AW111" s="14" t="s">
        <v>31</v>
      </c>
      <c r="AX111" s="14" t="s">
        <v>69</v>
      </c>
      <c r="AY111" s="228" t="s">
        <v>153</v>
      </c>
    </row>
    <row r="112" spans="1:65" s="13" customFormat="1" ht="11.25">
      <c r="B112" s="207"/>
      <c r="C112" s="208"/>
      <c r="D112" s="209" t="s">
        <v>162</v>
      </c>
      <c r="E112" s="210" t="s">
        <v>20</v>
      </c>
      <c r="F112" s="211" t="s">
        <v>169</v>
      </c>
      <c r="G112" s="208"/>
      <c r="H112" s="210" t="s">
        <v>20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162</v>
      </c>
      <c r="AU112" s="217" t="s">
        <v>78</v>
      </c>
      <c r="AV112" s="13" t="s">
        <v>76</v>
      </c>
      <c r="AW112" s="13" t="s">
        <v>31</v>
      </c>
      <c r="AX112" s="13" t="s">
        <v>69</v>
      </c>
      <c r="AY112" s="217" t="s">
        <v>153</v>
      </c>
    </row>
    <row r="113" spans="1:65" s="14" customFormat="1" ht="11.25">
      <c r="B113" s="218"/>
      <c r="C113" s="219"/>
      <c r="D113" s="209" t="s">
        <v>162</v>
      </c>
      <c r="E113" s="220" t="s">
        <v>20</v>
      </c>
      <c r="F113" s="221" t="s">
        <v>170</v>
      </c>
      <c r="G113" s="219"/>
      <c r="H113" s="222">
        <v>1.7450000000000001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162</v>
      </c>
      <c r="AU113" s="228" t="s">
        <v>78</v>
      </c>
      <c r="AV113" s="14" t="s">
        <v>78</v>
      </c>
      <c r="AW113" s="14" t="s">
        <v>31</v>
      </c>
      <c r="AX113" s="14" t="s">
        <v>69</v>
      </c>
      <c r="AY113" s="228" t="s">
        <v>153</v>
      </c>
    </row>
    <row r="114" spans="1:65" s="13" customFormat="1" ht="22.5">
      <c r="B114" s="207"/>
      <c r="C114" s="208"/>
      <c r="D114" s="209" t="s">
        <v>162</v>
      </c>
      <c r="E114" s="210" t="s">
        <v>20</v>
      </c>
      <c r="F114" s="211" t="s">
        <v>171</v>
      </c>
      <c r="G114" s="208"/>
      <c r="H114" s="210" t="s">
        <v>20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162</v>
      </c>
      <c r="AU114" s="217" t="s">
        <v>78</v>
      </c>
      <c r="AV114" s="13" t="s">
        <v>76</v>
      </c>
      <c r="AW114" s="13" t="s">
        <v>31</v>
      </c>
      <c r="AX114" s="13" t="s">
        <v>69</v>
      </c>
      <c r="AY114" s="217" t="s">
        <v>153</v>
      </c>
    </row>
    <row r="115" spans="1:65" s="14" customFormat="1" ht="11.25">
      <c r="B115" s="218"/>
      <c r="C115" s="219"/>
      <c r="D115" s="209" t="s">
        <v>162</v>
      </c>
      <c r="E115" s="220" t="s">
        <v>20</v>
      </c>
      <c r="F115" s="221" t="s">
        <v>172</v>
      </c>
      <c r="G115" s="219"/>
      <c r="H115" s="222">
        <v>0.5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162</v>
      </c>
      <c r="AU115" s="228" t="s">
        <v>78</v>
      </c>
      <c r="AV115" s="14" t="s">
        <v>78</v>
      </c>
      <c r="AW115" s="14" t="s">
        <v>31</v>
      </c>
      <c r="AX115" s="14" t="s">
        <v>69</v>
      </c>
      <c r="AY115" s="228" t="s">
        <v>153</v>
      </c>
    </row>
    <row r="116" spans="1:65" s="15" customFormat="1" ht="11.25">
      <c r="B116" s="229"/>
      <c r="C116" s="230"/>
      <c r="D116" s="209" t="s">
        <v>162</v>
      </c>
      <c r="E116" s="231" t="s">
        <v>20</v>
      </c>
      <c r="F116" s="232" t="s">
        <v>173</v>
      </c>
      <c r="G116" s="230"/>
      <c r="H116" s="233">
        <v>4.4169999999999998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162</v>
      </c>
      <c r="AU116" s="239" t="s">
        <v>78</v>
      </c>
      <c r="AV116" s="15" t="s">
        <v>92</v>
      </c>
      <c r="AW116" s="15" t="s">
        <v>31</v>
      </c>
      <c r="AX116" s="15" t="s">
        <v>69</v>
      </c>
      <c r="AY116" s="239" t="s">
        <v>153</v>
      </c>
    </row>
    <row r="117" spans="1:65" s="13" customFormat="1" ht="11.25">
      <c r="B117" s="207"/>
      <c r="C117" s="208"/>
      <c r="D117" s="209" t="s">
        <v>162</v>
      </c>
      <c r="E117" s="210" t="s">
        <v>20</v>
      </c>
      <c r="F117" s="211" t="s">
        <v>174</v>
      </c>
      <c r="G117" s="208"/>
      <c r="H117" s="210" t="s">
        <v>20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162</v>
      </c>
      <c r="AU117" s="217" t="s">
        <v>78</v>
      </c>
      <c r="AV117" s="13" t="s">
        <v>76</v>
      </c>
      <c r="AW117" s="13" t="s">
        <v>31</v>
      </c>
      <c r="AX117" s="13" t="s">
        <v>69</v>
      </c>
      <c r="AY117" s="217" t="s">
        <v>153</v>
      </c>
    </row>
    <row r="118" spans="1:65" s="14" customFormat="1" ht="11.25">
      <c r="B118" s="218"/>
      <c r="C118" s="219"/>
      <c r="D118" s="209" t="s">
        <v>162</v>
      </c>
      <c r="E118" s="220" t="s">
        <v>20</v>
      </c>
      <c r="F118" s="221" t="s">
        <v>175</v>
      </c>
      <c r="G118" s="219"/>
      <c r="H118" s="222">
        <v>0.66300000000000003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162</v>
      </c>
      <c r="AU118" s="228" t="s">
        <v>78</v>
      </c>
      <c r="AV118" s="14" t="s">
        <v>78</v>
      </c>
      <c r="AW118" s="14" t="s">
        <v>31</v>
      </c>
      <c r="AX118" s="14" t="s">
        <v>69</v>
      </c>
      <c r="AY118" s="228" t="s">
        <v>153</v>
      </c>
    </row>
    <row r="119" spans="1:65" s="16" customFormat="1" ht="11.25">
      <c r="B119" s="240"/>
      <c r="C119" s="241"/>
      <c r="D119" s="209" t="s">
        <v>162</v>
      </c>
      <c r="E119" s="242" t="s">
        <v>20</v>
      </c>
      <c r="F119" s="243" t="s">
        <v>176</v>
      </c>
      <c r="G119" s="241"/>
      <c r="H119" s="244">
        <v>5.08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162</v>
      </c>
      <c r="AU119" s="250" t="s">
        <v>78</v>
      </c>
      <c r="AV119" s="16" t="s">
        <v>160</v>
      </c>
      <c r="AW119" s="16" t="s">
        <v>31</v>
      </c>
      <c r="AX119" s="16" t="s">
        <v>76</v>
      </c>
      <c r="AY119" s="250" t="s">
        <v>153</v>
      </c>
    </row>
    <row r="120" spans="1:65" s="2" customFormat="1" ht="36" customHeight="1">
      <c r="A120" s="36"/>
      <c r="B120" s="37"/>
      <c r="C120" s="194" t="s">
        <v>78</v>
      </c>
      <c r="D120" s="194" t="s">
        <v>155</v>
      </c>
      <c r="E120" s="195" t="s">
        <v>177</v>
      </c>
      <c r="F120" s="196" t="s">
        <v>178</v>
      </c>
      <c r="G120" s="197" t="s">
        <v>179</v>
      </c>
      <c r="H120" s="198">
        <v>2</v>
      </c>
      <c r="I120" s="199"/>
      <c r="J120" s="200">
        <f>ROUND(I120*H120,2)</f>
        <v>0</v>
      </c>
      <c r="K120" s="196" t="s">
        <v>159</v>
      </c>
      <c r="L120" s="41"/>
      <c r="M120" s="201" t="s">
        <v>20</v>
      </c>
      <c r="N120" s="202" t="s">
        <v>40</v>
      </c>
      <c r="O120" s="66"/>
      <c r="P120" s="203">
        <f>O120*H120</f>
        <v>0</v>
      </c>
      <c r="Q120" s="203">
        <v>3.3360000000000001E-2</v>
      </c>
      <c r="R120" s="203">
        <f>Q120*H120</f>
        <v>6.6720000000000002E-2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160</v>
      </c>
      <c r="AT120" s="205" t="s">
        <v>155</v>
      </c>
      <c r="AU120" s="205" t="s">
        <v>78</v>
      </c>
      <c r="AY120" s="19" t="s">
        <v>153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9" t="s">
        <v>76</v>
      </c>
      <c r="BK120" s="206">
        <f>ROUND(I120*H120,2)</f>
        <v>0</v>
      </c>
      <c r="BL120" s="19" t="s">
        <v>160</v>
      </c>
      <c r="BM120" s="205" t="s">
        <v>180</v>
      </c>
    </row>
    <row r="121" spans="1:65" s="13" customFormat="1" ht="11.25">
      <c r="B121" s="207"/>
      <c r="C121" s="208"/>
      <c r="D121" s="209" t="s">
        <v>162</v>
      </c>
      <c r="E121" s="210" t="s">
        <v>20</v>
      </c>
      <c r="F121" s="211" t="s">
        <v>181</v>
      </c>
      <c r="G121" s="208"/>
      <c r="H121" s="210" t="s">
        <v>20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162</v>
      </c>
      <c r="AU121" s="217" t="s">
        <v>78</v>
      </c>
      <c r="AV121" s="13" t="s">
        <v>76</v>
      </c>
      <c r="AW121" s="13" t="s">
        <v>31</v>
      </c>
      <c r="AX121" s="13" t="s">
        <v>69</v>
      </c>
      <c r="AY121" s="217" t="s">
        <v>153</v>
      </c>
    </row>
    <row r="122" spans="1:65" s="14" customFormat="1" ht="11.25">
      <c r="B122" s="218"/>
      <c r="C122" s="219"/>
      <c r="D122" s="209" t="s">
        <v>162</v>
      </c>
      <c r="E122" s="220" t="s">
        <v>20</v>
      </c>
      <c r="F122" s="221" t="s">
        <v>76</v>
      </c>
      <c r="G122" s="219"/>
      <c r="H122" s="222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162</v>
      </c>
      <c r="AU122" s="228" t="s">
        <v>78</v>
      </c>
      <c r="AV122" s="14" t="s">
        <v>78</v>
      </c>
      <c r="AW122" s="14" t="s">
        <v>31</v>
      </c>
      <c r="AX122" s="14" t="s">
        <v>69</v>
      </c>
      <c r="AY122" s="228" t="s">
        <v>153</v>
      </c>
    </row>
    <row r="123" spans="1:65" s="14" customFormat="1" ht="11.25">
      <c r="B123" s="218"/>
      <c r="C123" s="219"/>
      <c r="D123" s="209" t="s">
        <v>162</v>
      </c>
      <c r="E123" s="220" t="s">
        <v>20</v>
      </c>
      <c r="F123" s="221" t="s">
        <v>76</v>
      </c>
      <c r="G123" s="219"/>
      <c r="H123" s="222">
        <v>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162</v>
      </c>
      <c r="AU123" s="228" t="s">
        <v>78</v>
      </c>
      <c r="AV123" s="14" t="s">
        <v>78</v>
      </c>
      <c r="AW123" s="14" t="s">
        <v>31</v>
      </c>
      <c r="AX123" s="14" t="s">
        <v>69</v>
      </c>
      <c r="AY123" s="228" t="s">
        <v>153</v>
      </c>
    </row>
    <row r="124" spans="1:65" s="16" customFormat="1" ht="11.25">
      <c r="B124" s="240"/>
      <c r="C124" s="241"/>
      <c r="D124" s="209" t="s">
        <v>162</v>
      </c>
      <c r="E124" s="242" t="s">
        <v>20</v>
      </c>
      <c r="F124" s="243" t="s">
        <v>176</v>
      </c>
      <c r="G124" s="241"/>
      <c r="H124" s="244">
        <v>2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162</v>
      </c>
      <c r="AU124" s="250" t="s">
        <v>78</v>
      </c>
      <c r="AV124" s="16" t="s">
        <v>160</v>
      </c>
      <c r="AW124" s="16" t="s">
        <v>31</v>
      </c>
      <c r="AX124" s="16" t="s">
        <v>76</v>
      </c>
      <c r="AY124" s="250" t="s">
        <v>153</v>
      </c>
    </row>
    <row r="125" spans="1:65" s="2" customFormat="1" ht="36" customHeight="1">
      <c r="A125" s="36"/>
      <c r="B125" s="37"/>
      <c r="C125" s="194" t="s">
        <v>92</v>
      </c>
      <c r="D125" s="194" t="s">
        <v>155</v>
      </c>
      <c r="E125" s="195" t="s">
        <v>182</v>
      </c>
      <c r="F125" s="196" t="s">
        <v>183</v>
      </c>
      <c r="G125" s="197" t="s">
        <v>179</v>
      </c>
      <c r="H125" s="198">
        <v>3</v>
      </c>
      <c r="I125" s="199"/>
      <c r="J125" s="200">
        <f>ROUND(I125*H125,2)</f>
        <v>0</v>
      </c>
      <c r="K125" s="196" t="s">
        <v>159</v>
      </c>
      <c r="L125" s="41"/>
      <c r="M125" s="201" t="s">
        <v>20</v>
      </c>
      <c r="N125" s="202" t="s">
        <v>40</v>
      </c>
      <c r="O125" s="66"/>
      <c r="P125" s="203">
        <f>O125*H125</f>
        <v>0</v>
      </c>
      <c r="Q125" s="203">
        <v>2.2280000000000001E-2</v>
      </c>
      <c r="R125" s="203">
        <f>Q125*H125</f>
        <v>6.6840000000000011E-2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160</v>
      </c>
      <c r="AT125" s="205" t="s">
        <v>155</v>
      </c>
      <c r="AU125" s="205" t="s">
        <v>78</v>
      </c>
      <c r="AY125" s="19" t="s">
        <v>153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9" t="s">
        <v>76</v>
      </c>
      <c r="BK125" s="206">
        <f>ROUND(I125*H125,2)</f>
        <v>0</v>
      </c>
      <c r="BL125" s="19" t="s">
        <v>160</v>
      </c>
      <c r="BM125" s="205" t="s">
        <v>184</v>
      </c>
    </row>
    <row r="126" spans="1:65" s="13" customFormat="1" ht="11.25">
      <c r="B126" s="207"/>
      <c r="C126" s="208"/>
      <c r="D126" s="209" t="s">
        <v>162</v>
      </c>
      <c r="E126" s="210" t="s">
        <v>20</v>
      </c>
      <c r="F126" s="211" t="s">
        <v>185</v>
      </c>
      <c r="G126" s="208"/>
      <c r="H126" s="210" t="s">
        <v>20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162</v>
      </c>
      <c r="AU126" s="217" t="s">
        <v>78</v>
      </c>
      <c r="AV126" s="13" t="s">
        <v>76</v>
      </c>
      <c r="AW126" s="13" t="s">
        <v>31</v>
      </c>
      <c r="AX126" s="13" t="s">
        <v>69</v>
      </c>
      <c r="AY126" s="217" t="s">
        <v>153</v>
      </c>
    </row>
    <row r="127" spans="1:65" s="14" customFormat="1" ht="11.25">
      <c r="B127" s="218"/>
      <c r="C127" s="219"/>
      <c r="D127" s="209" t="s">
        <v>162</v>
      </c>
      <c r="E127" s="220" t="s">
        <v>20</v>
      </c>
      <c r="F127" s="221" t="s">
        <v>76</v>
      </c>
      <c r="G127" s="219"/>
      <c r="H127" s="222">
        <v>1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162</v>
      </c>
      <c r="AU127" s="228" t="s">
        <v>78</v>
      </c>
      <c r="AV127" s="14" t="s">
        <v>78</v>
      </c>
      <c r="AW127" s="14" t="s">
        <v>31</v>
      </c>
      <c r="AX127" s="14" t="s">
        <v>69</v>
      </c>
      <c r="AY127" s="228" t="s">
        <v>153</v>
      </c>
    </row>
    <row r="128" spans="1:65" s="13" customFormat="1" ht="22.5">
      <c r="B128" s="207"/>
      <c r="C128" s="208"/>
      <c r="D128" s="209" t="s">
        <v>162</v>
      </c>
      <c r="E128" s="210" t="s">
        <v>20</v>
      </c>
      <c r="F128" s="211" t="s">
        <v>186</v>
      </c>
      <c r="G128" s="208"/>
      <c r="H128" s="210" t="s">
        <v>20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162</v>
      </c>
      <c r="AU128" s="217" t="s">
        <v>78</v>
      </c>
      <c r="AV128" s="13" t="s">
        <v>76</v>
      </c>
      <c r="AW128" s="13" t="s">
        <v>31</v>
      </c>
      <c r="AX128" s="13" t="s">
        <v>69</v>
      </c>
      <c r="AY128" s="217" t="s">
        <v>153</v>
      </c>
    </row>
    <row r="129" spans="1:65" s="14" customFormat="1" ht="11.25">
      <c r="B129" s="218"/>
      <c r="C129" s="219"/>
      <c r="D129" s="209" t="s">
        <v>162</v>
      </c>
      <c r="E129" s="220" t="s">
        <v>20</v>
      </c>
      <c r="F129" s="221" t="s">
        <v>76</v>
      </c>
      <c r="G129" s="219"/>
      <c r="H129" s="222">
        <v>1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162</v>
      </c>
      <c r="AU129" s="228" t="s">
        <v>78</v>
      </c>
      <c r="AV129" s="14" t="s">
        <v>78</v>
      </c>
      <c r="AW129" s="14" t="s">
        <v>31</v>
      </c>
      <c r="AX129" s="14" t="s">
        <v>69</v>
      </c>
      <c r="AY129" s="228" t="s">
        <v>153</v>
      </c>
    </row>
    <row r="130" spans="1:65" s="14" customFormat="1" ht="11.25">
      <c r="B130" s="218"/>
      <c r="C130" s="219"/>
      <c r="D130" s="209" t="s">
        <v>162</v>
      </c>
      <c r="E130" s="220" t="s">
        <v>20</v>
      </c>
      <c r="F130" s="221" t="s">
        <v>76</v>
      </c>
      <c r="G130" s="219"/>
      <c r="H130" s="222">
        <v>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162</v>
      </c>
      <c r="AU130" s="228" t="s">
        <v>78</v>
      </c>
      <c r="AV130" s="14" t="s">
        <v>78</v>
      </c>
      <c r="AW130" s="14" t="s">
        <v>31</v>
      </c>
      <c r="AX130" s="14" t="s">
        <v>69</v>
      </c>
      <c r="AY130" s="228" t="s">
        <v>153</v>
      </c>
    </row>
    <row r="131" spans="1:65" s="16" customFormat="1" ht="11.25">
      <c r="B131" s="240"/>
      <c r="C131" s="241"/>
      <c r="D131" s="209" t="s">
        <v>162</v>
      </c>
      <c r="E131" s="242" t="s">
        <v>20</v>
      </c>
      <c r="F131" s="243" t="s">
        <v>176</v>
      </c>
      <c r="G131" s="241"/>
      <c r="H131" s="244">
        <v>3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162</v>
      </c>
      <c r="AU131" s="250" t="s">
        <v>78</v>
      </c>
      <c r="AV131" s="16" t="s">
        <v>160</v>
      </c>
      <c r="AW131" s="16" t="s">
        <v>31</v>
      </c>
      <c r="AX131" s="16" t="s">
        <v>76</v>
      </c>
      <c r="AY131" s="250" t="s">
        <v>153</v>
      </c>
    </row>
    <row r="132" spans="1:65" s="2" customFormat="1" ht="36" customHeight="1">
      <c r="A132" s="36"/>
      <c r="B132" s="37"/>
      <c r="C132" s="194" t="s">
        <v>160</v>
      </c>
      <c r="D132" s="194" t="s">
        <v>155</v>
      </c>
      <c r="E132" s="195" t="s">
        <v>187</v>
      </c>
      <c r="F132" s="196" t="s">
        <v>188</v>
      </c>
      <c r="G132" s="197" t="s">
        <v>179</v>
      </c>
      <c r="H132" s="198">
        <v>4</v>
      </c>
      <c r="I132" s="199"/>
      <c r="J132" s="200">
        <f>ROUND(I132*H132,2)</f>
        <v>0</v>
      </c>
      <c r="K132" s="196" t="s">
        <v>159</v>
      </c>
      <c r="L132" s="41"/>
      <c r="M132" s="201" t="s">
        <v>20</v>
      </c>
      <c r="N132" s="202" t="s">
        <v>40</v>
      </c>
      <c r="O132" s="66"/>
      <c r="P132" s="203">
        <f>O132*H132</f>
        <v>0</v>
      </c>
      <c r="Q132" s="203">
        <v>2.6280000000000001E-2</v>
      </c>
      <c r="R132" s="203">
        <f>Q132*H132</f>
        <v>0.10512000000000001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160</v>
      </c>
      <c r="AT132" s="205" t="s">
        <v>155</v>
      </c>
      <c r="AU132" s="205" t="s">
        <v>78</v>
      </c>
      <c r="AY132" s="19" t="s">
        <v>153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9" t="s">
        <v>76</v>
      </c>
      <c r="BK132" s="206">
        <f>ROUND(I132*H132,2)</f>
        <v>0</v>
      </c>
      <c r="BL132" s="19" t="s">
        <v>160</v>
      </c>
      <c r="BM132" s="205" t="s">
        <v>189</v>
      </c>
    </row>
    <row r="133" spans="1:65" s="13" customFormat="1" ht="11.25">
      <c r="B133" s="207"/>
      <c r="C133" s="208"/>
      <c r="D133" s="209" t="s">
        <v>162</v>
      </c>
      <c r="E133" s="210" t="s">
        <v>20</v>
      </c>
      <c r="F133" s="211" t="s">
        <v>190</v>
      </c>
      <c r="G133" s="208"/>
      <c r="H133" s="210" t="s">
        <v>20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162</v>
      </c>
      <c r="AU133" s="217" t="s">
        <v>78</v>
      </c>
      <c r="AV133" s="13" t="s">
        <v>76</v>
      </c>
      <c r="AW133" s="13" t="s">
        <v>31</v>
      </c>
      <c r="AX133" s="13" t="s">
        <v>69</v>
      </c>
      <c r="AY133" s="217" t="s">
        <v>153</v>
      </c>
    </row>
    <row r="134" spans="1:65" s="14" customFormat="1" ht="11.25">
      <c r="B134" s="218"/>
      <c r="C134" s="219"/>
      <c r="D134" s="209" t="s">
        <v>162</v>
      </c>
      <c r="E134" s="220" t="s">
        <v>20</v>
      </c>
      <c r="F134" s="221" t="s">
        <v>76</v>
      </c>
      <c r="G134" s="219"/>
      <c r="H134" s="222">
        <v>1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162</v>
      </c>
      <c r="AU134" s="228" t="s">
        <v>78</v>
      </c>
      <c r="AV134" s="14" t="s">
        <v>78</v>
      </c>
      <c r="AW134" s="14" t="s">
        <v>31</v>
      </c>
      <c r="AX134" s="14" t="s">
        <v>69</v>
      </c>
      <c r="AY134" s="228" t="s">
        <v>153</v>
      </c>
    </row>
    <row r="135" spans="1:65" s="13" customFormat="1" ht="11.25">
      <c r="B135" s="207"/>
      <c r="C135" s="208"/>
      <c r="D135" s="209" t="s">
        <v>162</v>
      </c>
      <c r="E135" s="210" t="s">
        <v>20</v>
      </c>
      <c r="F135" s="211" t="s">
        <v>191</v>
      </c>
      <c r="G135" s="208"/>
      <c r="H135" s="210" t="s">
        <v>20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162</v>
      </c>
      <c r="AU135" s="217" t="s">
        <v>78</v>
      </c>
      <c r="AV135" s="13" t="s">
        <v>76</v>
      </c>
      <c r="AW135" s="13" t="s">
        <v>31</v>
      </c>
      <c r="AX135" s="13" t="s">
        <v>69</v>
      </c>
      <c r="AY135" s="217" t="s">
        <v>153</v>
      </c>
    </row>
    <row r="136" spans="1:65" s="14" customFormat="1" ht="11.25">
      <c r="B136" s="218"/>
      <c r="C136" s="219"/>
      <c r="D136" s="209" t="s">
        <v>162</v>
      </c>
      <c r="E136" s="220" t="s">
        <v>20</v>
      </c>
      <c r="F136" s="221" t="s">
        <v>76</v>
      </c>
      <c r="G136" s="219"/>
      <c r="H136" s="222">
        <v>1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162</v>
      </c>
      <c r="AU136" s="228" t="s">
        <v>78</v>
      </c>
      <c r="AV136" s="14" t="s">
        <v>78</v>
      </c>
      <c r="AW136" s="14" t="s">
        <v>31</v>
      </c>
      <c r="AX136" s="14" t="s">
        <v>69</v>
      </c>
      <c r="AY136" s="228" t="s">
        <v>153</v>
      </c>
    </row>
    <row r="137" spans="1:65" s="13" customFormat="1" ht="22.5">
      <c r="B137" s="207"/>
      <c r="C137" s="208"/>
      <c r="D137" s="209" t="s">
        <v>162</v>
      </c>
      <c r="E137" s="210" t="s">
        <v>20</v>
      </c>
      <c r="F137" s="211" t="s">
        <v>192</v>
      </c>
      <c r="G137" s="208"/>
      <c r="H137" s="210" t="s">
        <v>20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162</v>
      </c>
      <c r="AU137" s="217" t="s">
        <v>78</v>
      </c>
      <c r="AV137" s="13" t="s">
        <v>76</v>
      </c>
      <c r="AW137" s="13" t="s">
        <v>31</v>
      </c>
      <c r="AX137" s="13" t="s">
        <v>69</v>
      </c>
      <c r="AY137" s="217" t="s">
        <v>153</v>
      </c>
    </row>
    <row r="138" spans="1:65" s="14" customFormat="1" ht="11.25">
      <c r="B138" s="218"/>
      <c r="C138" s="219"/>
      <c r="D138" s="209" t="s">
        <v>162</v>
      </c>
      <c r="E138" s="220" t="s">
        <v>20</v>
      </c>
      <c r="F138" s="221" t="s">
        <v>76</v>
      </c>
      <c r="G138" s="219"/>
      <c r="H138" s="222">
        <v>1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162</v>
      </c>
      <c r="AU138" s="228" t="s">
        <v>78</v>
      </c>
      <c r="AV138" s="14" t="s">
        <v>78</v>
      </c>
      <c r="AW138" s="14" t="s">
        <v>31</v>
      </c>
      <c r="AX138" s="14" t="s">
        <v>69</v>
      </c>
      <c r="AY138" s="228" t="s">
        <v>153</v>
      </c>
    </row>
    <row r="139" spans="1:65" s="14" customFormat="1" ht="11.25">
      <c r="B139" s="218"/>
      <c r="C139" s="219"/>
      <c r="D139" s="209" t="s">
        <v>162</v>
      </c>
      <c r="E139" s="220" t="s">
        <v>20</v>
      </c>
      <c r="F139" s="221" t="s">
        <v>76</v>
      </c>
      <c r="G139" s="219"/>
      <c r="H139" s="222">
        <v>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162</v>
      </c>
      <c r="AU139" s="228" t="s">
        <v>78</v>
      </c>
      <c r="AV139" s="14" t="s">
        <v>78</v>
      </c>
      <c r="AW139" s="14" t="s">
        <v>31</v>
      </c>
      <c r="AX139" s="14" t="s">
        <v>69</v>
      </c>
      <c r="AY139" s="228" t="s">
        <v>153</v>
      </c>
    </row>
    <row r="140" spans="1:65" s="16" customFormat="1" ht="11.25">
      <c r="B140" s="240"/>
      <c r="C140" s="241"/>
      <c r="D140" s="209" t="s">
        <v>162</v>
      </c>
      <c r="E140" s="242" t="s">
        <v>20</v>
      </c>
      <c r="F140" s="243" t="s">
        <v>176</v>
      </c>
      <c r="G140" s="241"/>
      <c r="H140" s="244">
        <v>4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162</v>
      </c>
      <c r="AU140" s="250" t="s">
        <v>78</v>
      </c>
      <c r="AV140" s="16" t="s">
        <v>160</v>
      </c>
      <c r="AW140" s="16" t="s">
        <v>31</v>
      </c>
      <c r="AX140" s="16" t="s">
        <v>76</v>
      </c>
      <c r="AY140" s="250" t="s">
        <v>153</v>
      </c>
    </row>
    <row r="141" spans="1:65" s="2" customFormat="1" ht="36" customHeight="1">
      <c r="A141" s="36"/>
      <c r="B141" s="37"/>
      <c r="C141" s="194" t="s">
        <v>193</v>
      </c>
      <c r="D141" s="194" t="s">
        <v>155</v>
      </c>
      <c r="E141" s="195" t="s">
        <v>194</v>
      </c>
      <c r="F141" s="196" t="s">
        <v>195</v>
      </c>
      <c r="G141" s="197" t="s">
        <v>179</v>
      </c>
      <c r="H141" s="198">
        <v>1</v>
      </c>
      <c r="I141" s="199"/>
      <c r="J141" s="200">
        <f>ROUND(I141*H141,2)</f>
        <v>0</v>
      </c>
      <c r="K141" s="196" t="s">
        <v>159</v>
      </c>
      <c r="L141" s="41"/>
      <c r="M141" s="201" t="s">
        <v>20</v>
      </c>
      <c r="N141" s="202" t="s">
        <v>40</v>
      </c>
      <c r="O141" s="66"/>
      <c r="P141" s="203">
        <f>O141*H141</f>
        <v>0</v>
      </c>
      <c r="Q141" s="203">
        <v>3.9629999999999999E-2</v>
      </c>
      <c r="R141" s="203">
        <f>Q141*H141</f>
        <v>3.9629999999999999E-2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160</v>
      </c>
      <c r="AT141" s="205" t="s">
        <v>155</v>
      </c>
      <c r="AU141" s="205" t="s">
        <v>78</v>
      </c>
      <c r="AY141" s="19" t="s">
        <v>153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9" t="s">
        <v>76</v>
      </c>
      <c r="BK141" s="206">
        <f>ROUND(I141*H141,2)</f>
        <v>0</v>
      </c>
      <c r="BL141" s="19" t="s">
        <v>160</v>
      </c>
      <c r="BM141" s="205" t="s">
        <v>196</v>
      </c>
    </row>
    <row r="142" spans="1:65" s="13" customFormat="1" ht="11.25">
      <c r="B142" s="207"/>
      <c r="C142" s="208"/>
      <c r="D142" s="209" t="s">
        <v>162</v>
      </c>
      <c r="E142" s="210" t="s">
        <v>20</v>
      </c>
      <c r="F142" s="211" t="s">
        <v>197</v>
      </c>
      <c r="G142" s="208"/>
      <c r="H142" s="210" t="s">
        <v>20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162</v>
      </c>
      <c r="AU142" s="217" t="s">
        <v>78</v>
      </c>
      <c r="AV142" s="13" t="s">
        <v>76</v>
      </c>
      <c r="AW142" s="13" t="s">
        <v>31</v>
      </c>
      <c r="AX142" s="13" t="s">
        <v>69</v>
      </c>
      <c r="AY142" s="217" t="s">
        <v>153</v>
      </c>
    </row>
    <row r="143" spans="1:65" s="14" customFormat="1" ht="11.25">
      <c r="B143" s="218"/>
      <c r="C143" s="219"/>
      <c r="D143" s="209" t="s">
        <v>162</v>
      </c>
      <c r="E143" s="220" t="s">
        <v>20</v>
      </c>
      <c r="F143" s="221" t="s">
        <v>76</v>
      </c>
      <c r="G143" s="219"/>
      <c r="H143" s="222">
        <v>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162</v>
      </c>
      <c r="AU143" s="228" t="s">
        <v>78</v>
      </c>
      <c r="AV143" s="14" t="s">
        <v>78</v>
      </c>
      <c r="AW143" s="14" t="s">
        <v>31</v>
      </c>
      <c r="AX143" s="14" t="s">
        <v>76</v>
      </c>
      <c r="AY143" s="228" t="s">
        <v>153</v>
      </c>
    </row>
    <row r="144" spans="1:65" s="2" customFormat="1" ht="24" customHeight="1">
      <c r="A144" s="36"/>
      <c r="B144" s="37"/>
      <c r="C144" s="194" t="s">
        <v>198</v>
      </c>
      <c r="D144" s="194" t="s">
        <v>155</v>
      </c>
      <c r="E144" s="195" t="s">
        <v>199</v>
      </c>
      <c r="F144" s="196" t="s">
        <v>200</v>
      </c>
      <c r="G144" s="197" t="s">
        <v>201</v>
      </c>
      <c r="H144" s="198">
        <v>9.5000000000000001E-2</v>
      </c>
      <c r="I144" s="199"/>
      <c r="J144" s="200">
        <f>ROUND(I144*H144,2)</f>
        <v>0</v>
      </c>
      <c r="K144" s="196" t="s">
        <v>159</v>
      </c>
      <c r="L144" s="41"/>
      <c r="M144" s="201" t="s">
        <v>20</v>
      </c>
      <c r="N144" s="202" t="s">
        <v>40</v>
      </c>
      <c r="O144" s="66"/>
      <c r="P144" s="203">
        <f>O144*H144</f>
        <v>0</v>
      </c>
      <c r="Q144" s="203">
        <v>1.0900000000000001</v>
      </c>
      <c r="R144" s="203">
        <f>Q144*H144</f>
        <v>0.10355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160</v>
      </c>
      <c r="AT144" s="205" t="s">
        <v>155</v>
      </c>
      <c r="AU144" s="205" t="s">
        <v>78</v>
      </c>
      <c r="AY144" s="19" t="s">
        <v>153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9" t="s">
        <v>76</v>
      </c>
      <c r="BK144" s="206">
        <f>ROUND(I144*H144,2)</f>
        <v>0</v>
      </c>
      <c r="BL144" s="19" t="s">
        <v>160</v>
      </c>
      <c r="BM144" s="205" t="s">
        <v>202</v>
      </c>
    </row>
    <row r="145" spans="1:65" s="13" customFormat="1" ht="11.25">
      <c r="B145" s="207"/>
      <c r="C145" s="208"/>
      <c r="D145" s="209" t="s">
        <v>162</v>
      </c>
      <c r="E145" s="210" t="s">
        <v>20</v>
      </c>
      <c r="F145" s="211" t="s">
        <v>203</v>
      </c>
      <c r="G145" s="208"/>
      <c r="H145" s="210" t="s">
        <v>20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162</v>
      </c>
      <c r="AU145" s="217" t="s">
        <v>78</v>
      </c>
      <c r="AV145" s="13" t="s">
        <v>76</v>
      </c>
      <c r="AW145" s="13" t="s">
        <v>31</v>
      </c>
      <c r="AX145" s="13" t="s">
        <v>69</v>
      </c>
      <c r="AY145" s="217" t="s">
        <v>153</v>
      </c>
    </row>
    <row r="146" spans="1:65" s="14" customFormat="1" ht="11.25">
      <c r="B146" s="218"/>
      <c r="C146" s="219"/>
      <c r="D146" s="209" t="s">
        <v>162</v>
      </c>
      <c r="E146" s="220" t="s">
        <v>20</v>
      </c>
      <c r="F146" s="221" t="s">
        <v>204</v>
      </c>
      <c r="G146" s="219"/>
      <c r="H146" s="222">
        <v>9.5000000000000001E-2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162</v>
      </c>
      <c r="AU146" s="228" t="s">
        <v>78</v>
      </c>
      <c r="AV146" s="14" t="s">
        <v>78</v>
      </c>
      <c r="AW146" s="14" t="s">
        <v>31</v>
      </c>
      <c r="AX146" s="14" t="s">
        <v>76</v>
      </c>
      <c r="AY146" s="228" t="s">
        <v>153</v>
      </c>
    </row>
    <row r="147" spans="1:65" s="2" customFormat="1" ht="24" customHeight="1">
      <c r="A147" s="36"/>
      <c r="B147" s="37"/>
      <c r="C147" s="194" t="s">
        <v>205</v>
      </c>
      <c r="D147" s="194" t="s">
        <v>155</v>
      </c>
      <c r="E147" s="195" t="s">
        <v>206</v>
      </c>
      <c r="F147" s="196" t="s">
        <v>207</v>
      </c>
      <c r="G147" s="197" t="s">
        <v>208</v>
      </c>
      <c r="H147" s="198">
        <v>0.83699999999999997</v>
      </c>
      <c r="I147" s="199"/>
      <c r="J147" s="200">
        <f>ROUND(I147*H147,2)</f>
        <v>0</v>
      </c>
      <c r="K147" s="196" t="s">
        <v>159</v>
      </c>
      <c r="L147" s="41"/>
      <c r="M147" s="201" t="s">
        <v>20</v>
      </c>
      <c r="N147" s="202" t="s">
        <v>40</v>
      </c>
      <c r="O147" s="66"/>
      <c r="P147" s="203">
        <f>O147*H147</f>
        <v>0</v>
      </c>
      <c r="Q147" s="203">
        <v>0.11576</v>
      </c>
      <c r="R147" s="203">
        <f>Q147*H147</f>
        <v>9.6891119999999997E-2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160</v>
      </c>
      <c r="AT147" s="205" t="s">
        <v>155</v>
      </c>
      <c r="AU147" s="205" t="s">
        <v>78</v>
      </c>
      <c r="AY147" s="19" t="s">
        <v>153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9" t="s">
        <v>76</v>
      </c>
      <c r="BK147" s="206">
        <f>ROUND(I147*H147,2)</f>
        <v>0</v>
      </c>
      <c r="BL147" s="19" t="s">
        <v>160</v>
      </c>
      <c r="BM147" s="205" t="s">
        <v>209</v>
      </c>
    </row>
    <row r="148" spans="1:65" s="13" customFormat="1" ht="11.25">
      <c r="B148" s="207"/>
      <c r="C148" s="208"/>
      <c r="D148" s="209" t="s">
        <v>162</v>
      </c>
      <c r="E148" s="210" t="s">
        <v>20</v>
      </c>
      <c r="F148" s="211" t="s">
        <v>210</v>
      </c>
      <c r="G148" s="208"/>
      <c r="H148" s="210" t="s">
        <v>20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162</v>
      </c>
      <c r="AU148" s="217" t="s">
        <v>78</v>
      </c>
      <c r="AV148" s="13" t="s">
        <v>76</v>
      </c>
      <c r="AW148" s="13" t="s">
        <v>31</v>
      </c>
      <c r="AX148" s="13" t="s">
        <v>69</v>
      </c>
      <c r="AY148" s="217" t="s">
        <v>153</v>
      </c>
    </row>
    <row r="149" spans="1:65" s="14" customFormat="1" ht="11.25">
      <c r="B149" s="218"/>
      <c r="C149" s="219"/>
      <c r="D149" s="209" t="s">
        <v>162</v>
      </c>
      <c r="E149" s="220" t="s">
        <v>20</v>
      </c>
      <c r="F149" s="221" t="s">
        <v>211</v>
      </c>
      <c r="G149" s="219"/>
      <c r="H149" s="222">
        <v>0.26300000000000001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162</v>
      </c>
      <c r="AU149" s="228" t="s">
        <v>78</v>
      </c>
      <c r="AV149" s="14" t="s">
        <v>78</v>
      </c>
      <c r="AW149" s="14" t="s">
        <v>31</v>
      </c>
      <c r="AX149" s="14" t="s">
        <v>69</v>
      </c>
      <c r="AY149" s="228" t="s">
        <v>153</v>
      </c>
    </row>
    <row r="150" spans="1:65" s="14" customFormat="1" ht="11.25">
      <c r="B150" s="218"/>
      <c r="C150" s="219"/>
      <c r="D150" s="209" t="s">
        <v>162</v>
      </c>
      <c r="E150" s="220" t="s">
        <v>20</v>
      </c>
      <c r="F150" s="221" t="s">
        <v>211</v>
      </c>
      <c r="G150" s="219"/>
      <c r="H150" s="222">
        <v>0.26300000000000001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162</v>
      </c>
      <c r="AU150" s="228" t="s">
        <v>78</v>
      </c>
      <c r="AV150" s="14" t="s">
        <v>78</v>
      </c>
      <c r="AW150" s="14" t="s">
        <v>31</v>
      </c>
      <c r="AX150" s="14" t="s">
        <v>69</v>
      </c>
      <c r="AY150" s="228" t="s">
        <v>153</v>
      </c>
    </row>
    <row r="151" spans="1:65" s="14" customFormat="1" ht="11.25">
      <c r="B151" s="218"/>
      <c r="C151" s="219"/>
      <c r="D151" s="209" t="s">
        <v>162</v>
      </c>
      <c r="E151" s="220" t="s">
        <v>20</v>
      </c>
      <c r="F151" s="221" t="s">
        <v>212</v>
      </c>
      <c r="G151" s="219"/>
      <c r="H151" s="222">
        <v>0.20200000000000001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162</v>
      </c>
      <c r="AU151" s="228" t="s">
        <v>78</v>
      </c>
      <c r="AV151" s="14" t="s">
        <v>78</v>
      </c>
      <c r="AW151" s="14" t="s">
        <v>31</v>
      </c>
      <c r="AX151" s="14" t="s">
        <v>69</v>
      </c>
      <c r="AY151" s="228" t="s">
        <v>153</v>
      </c>
    </row>
    <row r="152" spans="1:65" s="15" customFormat="1" ht="11.25">
      <c r="B152" s="229"/>
      <c r="C152" s="230"/>
      <c r="D152" s="209" t="s">
        <v>162</v>
      </c>
      <c r="E152" s="231" t="s">
        <v>20</v>
      </c>
      <c r="F152" s="232" t="s">
        <v>173</v>
      </c>
      <c r="G152" s="230"/>
      <c r="H152" s="233">
        <v>0.72799999999999998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162</v>
      </c>
      <c r="AU152" s="239" t="s">
        <v>78</v>
      </c>
      <c r="AV152" s="15" t="s">
        <v>92</v>
      </c>
      <c r="AW152" s="15" t="s">
        <v>31</v>
      </c>
      <c r="AX152" s="15" t="s">
        <v>69</v>
      </c>
      <c r="AY152" s="239" t="s">
        <v>153</v>
      </c>
    </row>
    <row r="153" spans="1:65" s="13" customFormat="1" ht="11.25">
      <c r="B153" s="207"/>
      <c r="C153" s="208"/>
      <c r="D153" s="209" t="s">
        <v>162</v>
      </c>
      <c r="E153" s="210" t="s">
        <v>20</v>
      </c>
      <c r="F153" s="211" t="s">
        <v>174</v>
      </c>
      <c r="G153" s="208"/>
      <c r="H153" s="210" t="s">
        <v>20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162</v>
      </c>
      <c r="AU153" s="217" t="s">
        <v>78</v>
      </c>
      <c r="AV153" s="13" t="s">
        <v>76</v>
      </c>
      <c r="AW153" s="13" t="s">
        <v>31</v>
      </c>
      <c r="AX153" s="13" t="s">
        <v>69</v>
      </c>
      <c r="AY153" s="217" t="s">
        <v>153</v>
      </c>
    </row>
    <row r="154" spans="1:65" s="14" customFormat="1" ht="11.25">
      <c r="B154" s="218"/>
      <c r="C154" s="219"/>
      <c r="D154" s="209" t="s">
        <v>162</v>
      </c>
      <c r="E154" s="220" t="s">
        <v>20</v>
      </c>
      <c r="F154" s="221" t="s">
        <v>213</v>
      </c>
      <c r="G154" s="219"/>
      <c r="H154" s="222">
        <v>0.109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162</v>
      </c>
      <c r="AU154" s="228" t="s">
        <v>78</v>
      </c>
      <c r="AV154" s="14" t="s">
        <v>78</v>
      </c>
      <c r="AW154" s="14" t="s">
        <v>31</v>
      </c>
      <c r="AX154" s="14" t="s">
        <v>69</v>
      </c>
      <c r="AY154" s="228" t="s">
        <v>153</v>
      </c>
    </row>
    <row r="155" spans="1:65" s="16" customFormat="1" ht="11.25">
      <c r="B155" s="240"/>
      <c r="C155" s="241"/>
      <c r="D155" s="209" t="s">
        <v>162</v>
      </c>
      <c r="E155" s="242" t="s">
        <v>20</v>
      </c>
      <c r="F155" s="243" t="s">
        <v>176</v>
      </c>
      <c r="G155" s="241"/>
      <c r="H155" s="244">
        <v>0.83699999999999997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162</v>
      </c>
      <c r="AU155" s="250" t="s">
        <v>78</v>
      </c>
      <c r="AV155" s="16" t="s">
        <v>160</v>
      </c>
      <c r="AW155" s="16" t="s">
        <v>31</v>
      </c>
      <c r="AX155" s="16" t="s">
        <v>76</v>
      </c>
      <c r="AY155" s="250" t="s">
        <v>153</v>
      </c>
    </row>
    <row r="156" spans="1:65" s="2" customFormat="1" ht="36" customHeight="1">
      <c r="A156" s="36"/>
      <c r="B156" s="37"/>
      <c r="C156" s="194" t="s">
        <v>214</v>
      </c>
      <c r="D156" s="194" t="s">
        <v>155</v>
      </c>
      <c r="E156" s="195" t="s">
        <v>215</v>
      </c>
      <c r="F156" s="196" t="s">
        <v>216</v>
      </c>
      <c r="G156" s="197" t="s">
        <v>208</v>
      </c>
      <c r="H156" s="198">
        <v>2.0910000000000002</v>
      </c>
      <c r="I156" s="199"/>
      <c r="J156" s="200">
        <f>ROUND(I156*H156,2)</f>
        <v>0</v>
      </c>
      <c r="K156" s="196" t="s">
        <v>159</v>
      </c>
      <c r="L156" s="41"/>
      <c r="M156" s="201" t="s">
        <v>20</v>
      </c>
      <c r="N156" s="202" t="s">
        <v>40</v>
      </c>
      <c r="O156" s="66"/>
      <c r="P156" s="203">
        <f>O156*H156</f>
        <v>0</v>
      </c>
      <c r="Q156" s="203">
        <v>0.25364999999999999</v>
      </c>
      <c r="R156" s="203">
        <f>Q156*H156</f>
        <v>0.53038215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160</v>
      </c>
      <c r="AT156" s="205" t="s">
        <v>155</v>
      </c>
      <c r="AU156" s="205" t="s">
        <v>78</v>
      </c>
      <c r="AY156" s="19" t="s">
        <v>153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9" t="s">
        <v>76</v>
      </c>
      <c r="BK156" s="206">
        <f>ROUND(I156*H156,2)</f>
        <v>0</v>
      </c>
      <c r="BL156" s="19" t="s">
        <v>160</v>
      </c>
      <c r="BM156" s="205" t="s">
        <v>217</v>
      </c>
    </row>
    <row r="157" spans="1:65" s="13" customFormat="1" ht="11.25">
      <c r="B157" s="207"/>
      <c r="C157" s="208"/>
      <c r="D157" s="209" t="s">
        <v>162</v>
      </c>
      <c r="E157" s="210" t="s">
        <v>20</v>
      </c>
      <c r="F157" s="211" t="s">
        <v>218</v>
      </c>
      <c r="G157" s="208"/>
      <c r="H157" s="210" t="s">
        <v>20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162</v>
      </c>
      <c r="AU157" s="217" t="s">
        <v>78</v>
      </c>
      <c r="AV157" s="13" t="s">
        <v>76</v>
      </c>
      <c r="AW157" s="13" t="s">
        <v>31</v>
      </c>
      <c r="AX157" s="13" t="s">
        <v>69</v>
      </c>
      <c r="AY157" s="217" t="s">
        <v>153</v>
      </c>
    </row>
    <row r="158" spans="1:65" s="14" customFormat="1" ht="11.25">
      <c r="B158" s="218"/>
      <c r="C158" s="219"/>
      <c r="D158" s="209" t="s">
        <v>162</v>
      </c>
      <c r="E158" s="220" t="s">
        <v>20</v>
      </c>
      <c r="F158" s="221" t="s">
        <v>219</v>
      </c>
      <c r="G158" s="219"/>
      <c r="H158" s="222">
        <v>1.8180000000000001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162</v>
      </c>
      <c r="AU158" s="228" t="s">
        <v>78</v>
      </c>
      <c r="AV158" s="14" t="s">
        <v>78</v>
      </c>
      <c r="AW158" s="14" t="s">
        <v>31</v>
      </c>
      <c r="AX158" s="14" t="s">
        <v>69</v>
      </c>
      <c r="AY158" s="228" t="s">
        <v>153</v>
      </c>
    </row>
    <row r="159" spans="1:65" s="13" customFormat="1" ht="11.25">
      <c r="B159" s="207"/>
      <c r="C159" s="208"/>
      <c r="D159" s="209" t="s">
        <v>162</v>
      </c>
      <c r="E159" s="210" t="s">
        <v>20</v>
      </c>
      <c r="F159" s="211" t="s">
        <v>174</v>
      </c>
      <c r="G159" s="208"/>
      <c r="H159" s="210" t="s">
        <v>20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162</v>
      </c>
      <c r="AU159" s="217" t="s">
        <v>78</v>
      </c>
      <c r="AV159" s="13" t="s">
        <v>76</v>
      </c>
      <c r="AW159" s="13" t="s">
        <v>31</v>
      </c>
      <c r="AX159" s="13" t="s">
        <v>69</v>
      </c>
      <c r="AY159" s="217" t="s">
        <v>153</v>
      </c>
    </row>
    <row r="160" spans="1:65" s="14" customFormat="1" ht="11.25">
      <c r="B160" s="218"/>
      <c r="C160" s="219"/>
      <c r="D160" s="209" t="s">
        <v>162</v>
      </c>
      <c r="E160" s="220" t="s">
        <v>20</v>
      </c>
      <c r="F160" s="221" t="s">
        <v>220</v>
      </c>
      <c r="G160" s="219"/>
      <c r="H160" s="222">
        <v>0.27300000000000002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162</v>
      </c>
      <c r="AU160" s="228" t="s">
        <v>78</v>
      </c>
      <c r="AV160" s="14" t="s">
        <v>78</v>
      </c>
      <c r="AW160" s="14" t="s">
        <v>31</v>
      </c>
      <c r="AX160" s="14" t="s">
        <v>69</v>
      </c>
      <c r="AY160" s="228" t="s">
        <v>153</v>
      </c>
    </row>
    <row r="161" spans="1:65" s="16" customFormat="1" ht="11.25">
      <c r="B161" s="240"/>
      <c r="C161" s="241"/>
      <c r="D161" s="209" t="s">
        <v>162</v>
      </c>
      <c r="E161" s="242" t="s">
        <v>20</v>
      </c>
      <c r="F161" s="243" t="s">
        <v>176</v>
      </c>
      <c r="G161" s="241"/>
      <c r="H161" s="244">
        <v>2.0910000000000002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162</v>
      </c>
      <c r="AU161" s="250" t="s">
        <v>78</v>
      </c>
      <c r="AV161" s="16" t="s">
        <v>160</v>
      </c>
      <c r="AW161" s="16" t="s">
        <v>31</v>
      </c>
      <c r="AX161" s="16" t="s">
        <v>76</v>
      </c>
      <c r="AY161" s="250" t="s">
        <v>153</v>
      </c>
    </row>
    <row r="162" spans="1:65" s="2" customFormat="1" ht="24" customHeight="1">
      <c r="A162" s="36"/>
      <c r="B162" s="37"/>
      <c r="C162" s="194" t="s">
        <v>221</v>
      </c>
      <c r="D162" s="194" t="s">
        <v>155</v>
      </c>
      <c r="E162" s="195" t="s">
        <v>222</v>
      </c>
      <c r="F162" s="196" t="s">
        <v>223</v>
      </c>
      <c r="G162" s="197" t="s">
        <v>208</v>
      </c>
      <c r="H162" s="198">
        <v>10.585000000000001</v>
      </c>
      <c r="I162" s="199"/>
      <c r="J162" s="200">
        <f>ROUND(I162*H162,2)</f>
        <v>0</v>
      </c>
      <c r="K162" s="196" t="s">
        <v>159</v>
      </c>
      <c r="L162" s="41"/>
      <c r="M162" s="201" t="s">
        <v>20</v>
      </c>
      <c r="N162" s="202" t="s">
        <v>40</v>
      </c>
      <c r="O162" s="66"/>
      <c r="P162" s="203">
        <f>O162*H162</f>
        <v>0</v>
      </c>
      <c r="Q162" s="203">
        <v>0.32594000000000001</v>
      </c>
      <c r="R162" s="203">
        <f>Q162*H162</f>
        <v>3.4500749000000002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160</v>
      </c>
      <c r="AT162" s="205" t="s">
        <v>155</v>
      </c>
      <c r="AU162" s="205" t="s">
        <v>78</v>
      </c>
      <c r="AY162" s="19" t="s">
        <v>153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9" t="s">
        <v>76</v>
      </c>
      <c r="BK162" s="206">
        <f>ROUND(I162*H162,2)</f>
        <v>0</v>
      </c>
      <c r="BL162" s="19" t="s">
        <v>160</v>
      </c>
      <c r="BM162" s="205" t="s">
        <v>224</v>
      </c>
    </row>
    <row r="163" spans="1:65" s="13" customFormat="1" ht="11.25">
      <c r="B163" s="207"/>
      <c r="C163" s="208"/>
      <c r="D163" s="209" t="s">
        <v>162</v>
      </c>
      <c r="E163" s="210" t="s">
        <v>20</v>
      </c>
      <c r="F163" s="211" t="s">
        <v>225</v>
      </c>
      <c r="G163" s="208"/>
      <c r="H163" s="210" t="s">
        <v>20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162</v>
      </c>
      <c r="AU163" s="217" t="s">
        <v>78</v>
      </c>
      <c r="AV163" s="13" t="s">
        <v>76</v>
      </c>
      <c r="AW163" s="13" t="s">
        <v>31</v>
      </c>
      <c r="AX163" s="13" t="s">
        <v>69</v>
      </c>
      <c r="AY163" s="217" t="s">
        <v>153</v>
      </c>
    </row>
    <row r="164" spans="1:65" s="14" customFormat="1" ht="11.25">
      <c r="B164" s="218"/>
      <c r="C164" s="219"/>
      <c r="D164" s="209" t="s">
        <v>162</v>
      </c>
      <c r="E164" s="220" t="s">
        <v>20</v>
      </c>
      <c r="F164" s="221" t="s">
        <v>226</v>
      </c>
      <c r="G164" s="219"/>
      <c r="H164" s="222">
        <v>5.5110000000000001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162</v>
      </c>
      <c r="AU164" s="228" t="s">
        <v>78</v>
      </c>
      <c r="AV164" s="14" t="s">
        <v>78</v>
      </c>
      <c r="AW164" s="14" t="s">
        <v>31</v>
      </c>
      <c r="AX164" s="14" t="s">
        <v>69</v>
      </c>
      <c r="AY164" s="228" t="s">
        <v>153</v>
      </c>
    </row>
    <row r="165" spans="1:65" s="13" customFormat="1" ht="11.25">
      <c r="B165" s="207"/>
      <c r="C165" s="208"/>
      <c r="D165" s="209" t="s">
        <v>162</v>
      </c>
      <c r="E165" s="210" t="s">
        <v>20</v>
      </c>
      <c r="F165" s="211" t="s">
        <v>227</v>
      </c>
      <c r="G165" s="208"/>
      <c r="H165" s="210" t="s">
        <v>20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162</v>
      </c>
      <c r="AU165" s="217" t="s">
        <v>78</v>
      </c>
      <c r="AV165" s="13" t="s">
        <v>76</v>
      </c>
      <c r="AW165" s="13" t="s">
        <v>31</v>
      </c>
      <c r="AX165" s="13" t="s">
        <v>69</v>
      </c>
      <c r="AY165" s="217" t="s">
        <v>153</v>
      </c>
    </row>
    <row r="166" spans="1:65" s="14" customFormat="1" ht="11.25">
      <c r="B166" s="218"/>
      <c r="C166" s="219"/>
      <c r="D166" s="209" t="s">
        <v>162</v>
      </c>
      <c r="E166" s="220" t="s">
        <v>20</v>
      </c>
      <c r="F166" s="221" t="s">
        <v>226</v>
      </c>
      <c r="G166" s="219"/>
      <c r="H166" s="222">
        <v>5.5110000000000001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162</v>
      </c>
      <c r="AU166" s="228" t="s">
        <v>78</v>
      </c>
      <c r="AV166" s="14" t="s">
        <v>78</v>
      </c>
      <c r="AW166" s="14" t="s">
        <v>31</v>
      </c>
      <c r="AX166" s="14" t="s">
        <v>69</v>
      </c>
      <c r="AY166" s="228" t="s">
        <v>153</v>
      </c>
    </row>
    <row r="167" spans="1:65" s="14" customFormat="1" ht="11.25">
      <c r="B167" s="218"/>
      <c r="C167" s="219"/>
      <c r="D167" s="209" t="s">
        <v>162</v>
      </c>
      <c r="E167" s="220" t="s">
        <v>20</v>
      </c>
      <c r="F167" s="221" t="s">
        <v>228</v>
      </c>
      <c r="G167" s="219"/>
      <c r="H167" s="222">
        <v>-1.8180000000000001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162</v>
      </c>
      <c r="AU167" s="228" t="s">
        <v>78</v>
      </c>
      <c r="AV167" s="14" t="s">
        <v>78</v>
      </c>
      <c r="AW167" s="14" t="s">
        <v>31</v>
      </c>
      <c r="AX167" s="14" t="s">
        <v>69</v>
      </c>
      <c r="AY167" s="228" t="s">
        <v>153</v>
      </c>
    </row>
    <row r="168" spans="1:65" s="15" customFormat="1" ht="11.25">
      <c r="B168" s="229"/>
      <c r="C168" s="230"/>
      <c r="D168" s="209" t="s">
        <v>162</v>
      </c>
      <c r="E168" s="231" t="s">
        <v>20</v>
      </c>
      <c r="F168" s="232" t="s">
        <v>173</v>
      </c>
      <c r="G168" s="230"/>
      <c r="H168" s="233">
        <v>9.2040000000000006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162</v>
      </c>
      <c r="AU168" s="239" t="s">
        <v>78</v>
      </c>
      <c r="AV168" s="15" t="s">
        <v>92</v>
      </c>
      <c r="AW168" s="15" t="s">
        <v>31</v>
      </c>
      <c r="AX168" s="15" t="s">
        <v>69</v>
      </c>
      <c r="AY168" s="239" t="s">
        <v>153</v>
      </c>
    </row>
    <row r="169" spans="1:65" s="13" customFormat="1" ht="11.25">
      <c r="B169" s="207"/>
      <c r="C169" s="208"/>
      <c r="D169" s="209" t="s">
        <v>162</v>
      </c>
      <c r="E169" s="210" t="s">
        <v>20</v>
      </c>
      <c r="F169" s="211" t="s">
        <v>174</v>
      </c>
      <c r="G169" s="208"/>
      <c r="H169" s="210" t="s">
        <v>20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162</v>
      </c>
      <c r="AU169" s="217" t="s">
        <v>78</v>
      </c>
      <c r="AV169" s="13" t="s">
        <v>76</v>
      </c>
      <c r="AW169" s="13" t="s">
        <v>31</v>
      </c>
      <c r="AX169" s="13" t="s">
        <v>69</v>
      </c>
      <c r="AY169" s="217" t="s">
        <v>153</v>
      </c>
    </row>
    <row r="170" spans="1:65" s="14" customFormat="1" ht="11.25">
      <c r="B170" s="218"/>
      <c r="C170" s="219"/>
      <c r="D170" s="209" t="s">
        <v>162</v>
      </c>
      <c r="E170" s="220" t="s">
        <v>20</v>
      </c>
      <c r="F170" s="221" t="s">
        <v>229</v>
      </c>
      <c r="G170" s="219"/>
      <c r="H170" s="222">
        <v>1.381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162</v>
      </c>
      <c r="AU170" s="228" t="s">
        <v>78</v>
      </c>
      <c r="AV170" s="14" t="s">
        <v>78</v>
      </c>
      <c r="AW170" s="14" t="s">
        <v>31</v>
      </c>
      <c r="AX170" s="14" t="s">
        <v>69</v>
      </c>
      <c r="AY170" s="228" t="s">
        <v>153</v>
      </c>
    </row>
    <row r="171" spans="1:65" s="16" customFormat="1" ht="11.25">
      <c r="B171" s="240"/>
      <c r="C171" s="241"/>
      <c r="D171" s="209" t="s">
        <v>162</v>
      </c>
      <c r="E171" s="242" t="s">
        <v>20</v>
      </c>
      <c r="F171" s="243" t="s">
        <v>176</v>
      </c>
      <c r="G171" s="241"/>
      <c r="H171" s="244">
        <v>10.585000000000001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162</v>
      </c>
      <c r="AU171" s="250" t="s">
        <v>78</v>
      </c>
      <c r="AV171" s="16" t="s">
        <v>160</v>
      </c>
      <c r="AW171" s="16" t="s">
        <v>31</v>
      </c>
      <c r="AX171" s="16" t="s">
        <v>76</v>
      </c>
      <c r="AY171" s="250" t="s">
        <v>153</v>
      </c>
    </row>
    <row r="172" spans="1:65" s="2" customFormat="1" ht="36" customHeight="1">
      <c r="A172" s="36"/>
      <c r="B172" s="37"/>
      <c r="C172" s="194" t="s">
        <v>230</v>
      </c>
      <c r="D172" s="194" t="s">
        <v>155</v>
      </c>
      <c r="E172" s="195" t="s">
        <v>231</v>
      </c>
      <c r="F172" s="196" t="s">
        <v>232</v>
      </c>
      <c r="G172" s="197" t="s">
        <v>208</v>
      </c>
      <c r="H172" s="198">
        <v>2.169</v>
      </c>
      <c r="I172" s="199"/>
      <c r="J172" s="200">
        <f>ROUND(I172*H172,2)</f>
        <v>0</v>
      </c>
      <c r="K172" s="196" t="s">
        <v>159</v>
      </c>
      <c r="L172" s="41"/>
      <c r="M172" s="201" t="s">
        <v>20</v>
      </c>
      <c r="N172" s="202" t="s">
        <v>40</v>
      </c>
      <c r="O172" s="66"/>
      <c r="P172" s="203">
        <f>O172*H172</f>
        <v>0</v>
      </c>
      <c r="Q172" s="203">
        <v>3.9789999999999999E-2</v>
      </c>
      <c r="R172" s="203">
        <f>Q172*H172</f>
        <v>8.6304510000000001E-2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160</v>
      </c>
      <c r="AT172" s="205" t="s">
        <v>155</v>
      </c>
      <c r="AU172" s="205" t="s">
        <v>78</v>
      </c>
      <c r="AY172" s="19" t="s">
        <v>153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9" t="s">
        <v>76</v>
      </c>
      <c r="BK172" s="206">
        <f>ROUND(I172*H172,2)</f>
        <v>0</v>
      </c>
      <c r="BL172" s="19" t="s">
        <v>160</v>
      </c>
      <c r="BM172" s="205" t="s">
        <v>233</v>
      </c>
    </row>
    <row r="173" spans="1:65" s="13" customFormat="1" ht="11.25">
      <c r="B173" s="207"/>
      <c r="C173" s="208"/>
      <c r="D173" s="209" t="s">
        <v>162</v>
      </c>
      <c r="E173" s="210" t="s">
        <v>20</v>
      </c>
      <c r="F173" s="211" t="s">
        <v>234</v>
      </c>
      <c r="G173" s="208"/>
      <c r="H173" s="210" t="s">
        <v>20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162</v>
      </c>
      <c r="AU173" s="217" t="s">
        <v>78</v>
      </c>
      <c r="AV173" s="13" t="s">
        <v>76</v>
      </c>
      <c r="AW173" s="13" t="s">
        <v>31</v>
      </c>
      <c r="AX173" s="13" t="s">
        <v>69</v>
      </c>
      <c r="AY173" s="217" t="s">
        <v>153</v>
      </c>
    </row>
    <row r="174" spans="1:65" s="14" customFormat="1" ht="11.25">
      <c r="B174" s="218"/>
      <c r="C174" s="219"/>
      <c r="D174" s="209" t="s">
        <v>162</v>
      </c>
      <c r="E174" s="220" t="s">
        <v>20</v>
      </c>
      <c r="F174" s="221" t="s">
        <v>235</v>
      </c>
      <c r="G174" s="219"/>
      <c r="H174" s="222">
        <v>1.8859999999999999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162</v>
      </c>
      <c r="AU174" s="228" t="s">
        <v>78</v>
      </c>
      <c r="AV174" s="14" t="s">
        <v>78</v>
      </c>
      <c r="AW174" s="14" t="s">
        <v>31</v>
      </c>
      <c r="AX174" s="14" t="s">
        <v>69</v>
      </c>
      <c r="AY174" s="228" t="s">
        <v>153</v>
      </c>
    </row>
    <row r="175" spans="1:65" s="13" customFormat="1" ht="11.25">
      <c r="B175" s="207"/>
      <c r="C175" s="208"/>
      <c r="D175" s="209" t="s">
        <v>162</v>
      </c>
      <c r="E175" s="210" t="s">
        <v>20</v>
      </c>
      <c r="F175" s="211" t="s">
        <v>174</v>
      </c>
      <c r="G175" s="208"/>
      <c r="H175" s="210" t="s">
        <v>20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162</v>
      </c>
      <c r="AU175" s="217" t="s">
        <v>78</v>
      </c>
      <c r="AV175" s="13" t="s">
        <v>76</v>
      </c>
      <c r="AW175" s="13" t="s">
        <v>31</v>
      </c>
      <c r="AX175" s="13" t="s">
        <v>69</v>
      </c>
      <c r="AY175" s="217" t="s">
        <v>153</v>
      </c>
    </row>
    <row r="176" spans="1:65" s="14" customFormat="1" ht="11.25">
      <c r="B176" s="218"/>
      <c r="C176" s="219"/>
      <c r="D176" s="209" t="s">
        <v>162</v>
      </c>
      <c r="E176" s="220" t="s">
        <v>20</v>
      </c>
      <c r="F176" s="221" t="s">
        <v>236</v>
      </c>
      <c r="G176" s="219"/>
      <c r="H176" s="222">
        <v>0.28299999999999997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162</v>
      </c>
      <c r="AU176" s="228" t="s">
        <v>78</v>
      </c>
      <c r="AV176" s="14" t="s">
        <v>78</v>
      </c>
      <c r="AW176" s="14" t="s">
        <v>31</v>
      </c>
      <c r="AX176" s="14" t="s">
        <v>69</v>
      </c>
      <c r="AY176" s="228" t="s">
        <v>153</v>
      </c>
    </row>
    <row r="177" spans="1:65" s="16" customFormat="1" ht="11.25">
      <c r="B177" s="240"/>
      <c r="C177" s="241"/>
      <c r="D177" s="209" t="s">
        <v>162</v>
      </c>
      <c r="E177" s="242" t="s">
        <v>20</v>
      </c>
      <c r="F177" s="243" t="s">
        <v>176</v>
      </c>
      <c r="G177" s="241"/>
      <c r="H177" s="244">
        <v>2.169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162</v>
      </c>
      <c r="AU177" s="250" t="s">
        <v>78</v>
      </c>
      <c r="AV177" s="16" t="s">
        <v>160</v>
      </c>
      <c r="AW177" s="16" t="s">
        <v>31</v>
      </c>
      <c r="AX177" s="16" t="s">
        <v>76</v>
      </c>
      <c r="AY177" s="250" t="s">
        <v>153</v>
      </c>
    </row>
    <row r="178" spans="1:65" s="2" customFormat="1" ht="36" customHeight="1">
      <c r="A178" s="36"/>
      <c r="B178" s="37"/>
      <c r="C178" s="194" t="s">
        <v>237</v>
      </c>
      <c r="D178" s="194" t="s">
        <v>155</v>
      </c>
      <c r="E178" s="195" t="s">
        <v>238</v>
      </c>
      <c r="F178" s="196" t="s">
        <v>239</v>
      </c>
      <c r="G178" s="197" t="s">
        <v>208</v>
      </c>
      <c r="H178" s="198">
        <v>28.346</v>
      </c>
      <c r="I178" s="199"/>
      <c r="J178" s="200">
        <f>ROUND(I178*H178,2)</f>
        <v>0</v>
      </c>
      <c r="K178" s="196" t="s">
        <v>159</v>
      </c>
      <c r="L178" s="41"/>
      <c r="M178" s="201" t="s">
        <v>20</v>
      </c>
      <c r="N178" s="202" t="s">
        <v>40</v>
      </c>
      <c r="O178" s="66"/>
      <c r="P178" s="203">
        <f>O178*H178</f>
        <v>0</v>
      </c>
      <c r="Q178" s="203">
        <v>6.9169999999999995E-2</v>
      </c>
      <c r="R178" s="203">
        <f>Q178*H178</f>
        <v>1.9606928199999998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160</v>
      </c>
      <c r="AT178" s="205" t="s">
        <v>155</v>
      </c>
      <c r="AU178" s="205" t="s">
        <v>78</v>
      </c>
      <c r="AY178" s="19" t="s">
        <v>153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9" t="s">
        <v>76</v>
      </c>
      <c r="BK178" s="206">
        <f>ROUND(I178*H178,2)</f>
        <v>0</v>
      </c>
      <c r="BL178" s="19" t="s">
        <v>160</v>
      </c>
      <c r="BM178" s="205" t="s">
        <v>240</v>
      </c>
    </row>
    <row r="179" spans="1:65" s="13" customFormat="1" ht="11.25">
      <c r="B179" s="207"/>
      <c r="C179" s="208"/>
      <c r="D179" s="209" t="s">
        <v>162</v>
      </c>
      <c r="E179" s="210" t="s">
        <v>20</v>
      </c>
      <c r="F179" s="211" t="s">
        <v>241</v>
      </c>
      <c r="G179" s="208"/>
      <c r="H179" s="210" t="s">
        <v>20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162</v>
      </c>
      <c r="AU179" s="217" t="s">
        <v>78</v>
      </c>
      <c r="AV179" s="13" t="s">
        <v>76</v>
      </c>
      <c r="AW179" s="13" t="s">
        <v>31</v>
      </c>
      <c r="AX179" s="13" t="s">
        <v>69</v>
      </c>
      <c r="AY179" s="217" t="s">
        <v>153</v>
      </c>
    </row>
    <row r="180" spans="1:65" s="14" customFormat="1" ht="11.25">
      <c r="B180" s="218"/>
      <c r="C180" s="219"/>
      <c r="D180" s="209" t="s">
        <v>162</v>
      </c>
      <c r="E180" s="220" t="s">
        <v>20</v>
      </c>
      <c r="F180" s="221" t="s">
        <v>226</v>
      </c>
      <c r="G180" s="219"/>
      <c r="H180" s="222">
        <v>5.5110000000000001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162</v>
      </c>
      <c r="AU180" s="228" t="s">
        <v>78</v>
      </c>
      <c r="AV180" s="14" t="s">
        <v>78</v>
      </c>
      <c r="AW180" s="14" t="s">
        <v>31</v>
      </c>
      <c r="AX180" s="14" t="s">
        <v>69</v>
      </c>
      <c r="AY180" s="228" t="s">
        <v>153</v>
      </c>
    </row>
    <row r="181" spans="1:65" s="14" customFormat="1" ht="11.25">
      <c r="B181" s="218"/>
      <c r="C181" s="219"/>
      <c r="D181" s="209" t="s">
        <v>162</v>
      </c>
      <c r="E181" s="220" t="s">
        <v>20</v>
      </c>
      <c r="F181" s="221" t="s">
        <v>242</v>
      </c>
      <c r="G181" s="219"/>
      <c r="H181" s="222">
        <v>-1.6160000000000001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162</v>
      </c>
      <c r="AU181" s="228" t="s">
        <v>78</v>
      </c>
      <c r="AV181" s="14" t="s">
        <v>78</v>
      </c>
      <c r="AW181" s="14" t="s">
        <v>31</v>
      </c>
      <c r="AX181" s="14" t="s">
        <v>69</v>
      </c>
      <c r="AY181" s="228" t="s">
        <v>153</v>
      </c>
    </row>
    <row r="182" spans="1:65" s="13" customFormat="1" ht="11.25">
      <c r="B182" s="207"/>
      <c r="C182" s="208"/>
      <c r="D182" s="209" t="s">
        <v>162</v>
      </c>
      <c r="E182" s="210" t="s">
        <v>20</v>
      </c>
      <c r="F182" s="211" t="s">
        <v>243</v>
      </c>
      <c r="G182" s="208"/>
      <c r="H182" s="210" t="s">
        <v>20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162</v>
      </c>
      <c r="AU182" s="217" t="s">
        <v>78</v>
      </c>
      <c r="AV182" s="13" t="s">
        <v>76</v>
      </c>
      <c r="AW182" s="13" t="s">
        <v>31</v>
      </c>
      <c r="AX182" s="13" t="s">
        <v>69</v>
      </c>
      <c r="AY182" s="217" t="s">
        <v>153</v>
      </c>
    </row>
    <row r="183" spans="1:65" s="14" customFormat="1" ht="11.25">
      <c r="B183" s="218"/>
      <c r="C183" s="219"/>
      <c r="D183" s="209" t="s">
        <v>162</v>
      </c>
      <c r="E183" s="220" t="s">
        <v>20</v>
      </c>
      <c r="F183" s="221" t="s">
        <v>226</v>
      </c>
      <c r="G183" s="219"/>
      <c r="H183" s="222">
        <v>5.5110000000000001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162</v>
      </c>
      <c r="AU183" s="228" t="s">
        <v>78</v>
      </c>
      <c r="AV183" s="14" t="s">
        <v>78</v>
      </c>
      <c r="AW183" s="14" t="s">
        <v>31</v>
      </c>
      <c r="AX183" s="14" t="s">
        <v>69</v>
      </c>
      <c r="AY183" s="228" t="s">
        <v>153</v>
      </c>
    </row>
    <row r="184" spans="1:65" s="14" customFormat="1" ht="11.25">
      <c r="B184" s="218"/>
      <c r="C184" s="219"/>
      <c r="D184" s="209" t="s">
        <v>162</v>
      </c>
      <c r="E184" s="220" t="s">
        <v>20</v>
      </c>
      <c r="F184" s="221" t="s">
        <v>242</v>
      </c>
      <c r="G184" s="219"/>
      <c r="H184" s="222">
        <v>-1.6160000000000001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162</v>
      </c>
      <c r="AU184" s="228" t="s">
        <v>78</v>
      </c>
      <c r="AV184" s="14" t="s">
        <v>78</v>
      </c>
      <c r="AW184" s="14" t="s">
        <v>31</v>
      </c>
      <c r="AX184" s="14" t="s">
        <v>69</v>
      </c>
      <c r="AY184" s="228" t="s">
        <v>153</v>
      </c>
    </row>
    <row r="185" spans="1:65" s="13" customFormat="1" ht="11.25">
      <c r="B185" s="207"/>
      <c r="C185" s="208"/>
      <c r="D185" s="209" t="s">
        <v>162</v>
      </c>
      <c r="E185" s="210" t="s">
        <v>20</v>
      </c>
      <c r="F185" s="211" t="s">
        <v>244</v>
      </c>
      <c r="G185" s="208"/>
      <c r="H185" s="210" t="s">
        <v>20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162</v>
      </c>
      <c r="AU185" s="217" t="s">
        <v>78</v>
      </c>
      <c r="AV185" s="13" t="s">
        <v>76</v>
      </c>
      <c r="AW185" s="13" t="s">
        <v>31</v>
      </c>
      <c r="AX185" s="13" t="s">
        <v>69</v>
      </c>
      <c r="AY185" s="217" t="s">
        <v>153</v>
      </c>
    </row>
    <row r="186" spans="1:65" s="14" customFormat="1" ht="11.25">
      <c r="B186" s="218"/>
      <c r="C186" s="219"/>
      <c r="D186" s="209" t="s">
        <v>162</v>
      </c>
      <c r="E186" s="220" t="s">
        <v>20</v>
      </c>
      <c r="F186" s="221" t="s">
        <v>245</v>
      </c>
      <c r="G186" s="219"/>
      <c r="H186" s="222">
        <v>4.5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162</v>
      </c>
      <c r="AU186" s="228" t="s">
        <v>78</v>
      </c>
      <c r="AV186" s="14" t="s">
        <v>78</v>
      </c>
      <c r="AW186" s="14" t="s">
        <v>31</v>
      </c>
      <c r="AX186" s="14" t="s">
        <v>69</v>
      </c>
      <c r="AY186" s="228" t="s">
        <v>153</v>
      </c>
    </row>
    <row r="187" spans="1:65" s="14" customFormat="1" ht="11.25">
      <c r="B187" s="218"/>
      <c r="C187" s="219"/>
      <c r="D187" s="209" t="s">
        <v>162</v>
      </c>
      <c r="E187" s="220" t="s">
        <v>20</v>
      </c>
      <c r="F187" s="221" t="s">
        <v>228</v>
      </c>
      <c r="G187" s="219"/>
      <c r="H187" s="222">
        <v>-1.8180000000000001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162</v>
      </c>
      <c r="AU187" s="228" t="s">
        <v>78</v>
      </c>
      <c r="AV187" s="14" t="s">
        <v>78</v>
      </c>
      <c r="AW187" s="14" t="s">
        <v>31</v>
      </c>
      <c r="AX187" s="14" t="s">
        <v>69</v>
      </c>
      <c r="AY187" s="228" t="s">
        <v>153</v>
      </c>
    </row>
    <row r="188" spans="1:65" s="13" customFormat="1" ht="11.25">
      <c r="B188" s="207"/>
      <c r="C188" s="208"/>
      <c r="D188" s="209" t="s">
        <v>162</v>
      </c>
      <c r="E188" s="210" t="s">
        <v>20</v>
      </c>
      <c r="F188" s="211" t="s">
        <v>246</v>
      </c>
      <c r="G188" s="208"/>
      <c r="H188" s="210" t="s">
        <v>20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162</v>
      </c>
      <c r="AU188" s="217" t="s">
        <v>78</v>
      </c>
      <c r="AV188" s="13" t="s">
        <v>76</v>
      </c>
      <c r="AW188" s="13" t="s">
        <v>31</v>
      </c>
      <c r="AX188" s="13" t="s">
        <v>69</v>
      </c>
      <c r="AY188" s="217" t="s">
        <v>153</v>
      </c>
    </row>
    <row r="189" spans="1:65" s="14" customFormat="1" ht="11.25">
      <c r="B189" s="218"/>
      <c r="C189" s="219"/>
      <c r="D189" s="209" t="s">
        <v>162</v>
      </c>
      <c r="E189" s="220" t="s">
        <v>20</v>
      </c>
      <c r="F189" s="221" t="s">
        <v>247</v>
      </c>
      <c r="G189" s="219"/>
      <c r="H189" s="222">
        <v>4.1399999999999997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162</v>
      </c>
      <c r="AU189" s="228" t="s">
        <v>78</v>
      </c>
      <c r="AV189" s="14" t="s">
        <v>78</v>
      </c>
      <c r="AW189" s="14" t="s">
        <v>31</v>
      </c>
      <c r="AX189" s="14" t="s">
        <v>69</v>
      </c>
      <c r="AY189" s="228" t="s">
        <v>153</v>
      </c>
    </row>
    <row r="190" spans="1:65" s="14" customFormat="1" ht="11.25">
      <c r="B190" s="218"/>
      <c r="C190" s="219"/>
      <c r="D190" s="209" t="s">
        <v>162</v>
      </c>
      <c r="E190" s="220" t="s">
        <v>20</v>
      </c>
      <c r="F190" s="221" t="s">
        <v>248</v>
      </c>
      <c r="G190" s="219"/>
      <c r="H190" s="222">
        <v>-1.4139999999999999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162</v>
      </c>
      <c r="AU190" s="228" t="s">
        <v>78</v>
      </c>
      <c r="AV190" s="14" t="s">
        <v>78</v>
      </c>
      <c r="AW190" s="14" t="s">
        <v>31</v>
      </c>
      <c r="AX190" s="14" t="s">
        <v>69</v>
      </c>
      <c r="AY190" s="228" t="s">
        <v>153</v>
      </c>
    </row>
    <row r="191" spans="1:65" s="13" customFormat="1" ht="11.25">
      <c r="B191" s="207"/>
      <c r="C191" s="208"/>
      <c r="D191" s="209" t="s">
        <v>162</v>
      </c>
      <c r="E191" s="210" t="s">
        <v>20</v>
      </c>
      <c r="F191" s="211" t="s">
        <v>249</v>
      </c>
      <c r="G191" s="208"/>
      <c r="H191" s="210" t="s">
        <v>20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162</v>
      </c>
      <c r="AU191" s="217" t="s">
        <v>78</v>
      </c>
      <c r="AV191" s="13" t="s">
        <v>76</v>
      </c>
      <c r="AW191" s="13" t="s">
        <v>31</v>
      </c>
      <c r="AX191" s="13" t="s">
        <v>69</v>
      </c>
      <c r="AY191" s="217" t="s">
        <v>153</v>
      </c>
    </row>
    <row r="192" spans="1:65" s="14" customFormat="1" ht="11.25">
      <c r="B192" s="218"/>
      <c r="C192" s="219"/>
      <c r="D192" s="209" t="s">
        <v>162</v>
      </c>
      <c r="E192" s="220" t="s">
        <v>20</v>
      </c>
      <c r="F192" s="221" t="s">
        <v>250</v>
      </c>
      <c r="G192" s="219"/>
      <c r="H192" s="222">
        <v>2.1850000000000001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162</v>
      </c>
      <c r="AU192" s="228" t="s">
        <v>78</v>
      </c>
      <c r="AV192" s="14" t="s">
        <v>78</v>
      </c>
      <c r="AW192" s="14" t="s">
        <v>31</v>
      </c>
      <c r="AX192" s="14" t="s">
        <v>69</v>
      </c>
      <c r="AY192" s="228" t="s">
        <v>153</v>
      </c>
    </row>
    <row r="193" spans="1:65" s="13" customFormat="1" ht="11.25">
      <c r="B193" s="207"/>
      <c r="C193" s="208"/>
      <c r="D193" s="209" t="s">
        <v>162</v>
      </c>
      <c r="E193" s="210" t="s">
        <v>20</v>
      </c>
      <c r="F193" s="211" t="s">
        <v>251</v>
      </c>
      <c r="G193" s="208"/>
      <c r="H193" s="210" t="s">
        <v>20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162</v>
      </c>
      <c r="AU193" s="217" t="s">
        <v>78</v>
      </c>
      <c r="AV193" s="13" t="s">
        <v>76</v>
      </c>
      <c r="AW193" s="13" t="s">
        <v>31</v>
      </c>
      <c r="AX193" s="13" t="s">
        <v>69</v>
      </c>
      <c r="AY193" s="217" t="s">
        <v>153</v>
      </c>
    </row>
    <row r="194" spans="1:65" s="14" customFormat="1" ht="11.25">
      <c r="B194" s="218"/>
      <c r="C194" s="219"/>
      <c r="D194" s="209" t="s">
        <v>162</v>
      </c>
      <c r="E194" s="220" t="s">
        <v>20</v>
      </c>
      <c r="F194" s="221" t="s">
        <v>252</v>
      </c>
      <c r="G194" s="219"/>
      <c r="H194" s="222">
        <v>7.2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162</v>
      </c>
      <c r="AU194" s="228" t="s">
        <v>78</v>
      </c>
      <c r="AV194" s="14" t="s">
        <v>78</v>
      </c>
      <c r="AW194" s="14" t="s">
        <v>31</v>
      </c>
      <c r="AX194" s="14" t="s">
        <v>69</v>
      </c>
      <c r="AY194" s="228" t="s">
        <v>153</v>
      </c>
    </row>
    <row r="195" spans="1:65" s="14" customFormat="1" ht="11.25">
      <c r="B195" s="218"/>
      <c r="C195" s="219"/>
      <c r="D195" s="209" t="s">
        <v>162</v>
      </c>
      <c r="E195" s="220" t="s">
        <v>20</v>
      </c>
      <c r="F195" s="221" t="s">
        <v>253</v>
      </c>
      <c r="G195" s="219"/>
      <c r="H195" s="222">
        <v>-1.845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162</v>
      </c>
      <c r="AU195" s="228" t="s">
        <v>78</v>
      </c>
      <c r="AV195" s="14" t="s">
        <v>78</v>
      </c>
      <c r="AW195" s="14" t="s">
        <v>31</v>
      </c>
      <c r="AX195" s="14" t="s">
        <v>69</v>
      </c>
      <c r="AY195" s="228" t="s">
        <v>153</v>
      </c>
    </row>
    <row r="196" spans="1:65" s="13" customFormat="1" ht="11.25">
      <c r="B196" s="207"/>
      <c r="C196" s="208"/>
      <c r="D196" s="209" t="s">
        <v>162</v>
      </c>
      <c r="E196" s="210" t="s">
        <v>20</v>
      </c>
      <c r="F196" s="211" t="s">
        <v>254</v>
      </c>
      <c r="G196" s="208"/>
      <c r="H196" s="210" t="s">
        <v>20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162</v>
      </c>
      <c r="AU196" s="217" t="s">
        <v>78</v>
      </c>
      <c r="AV196" s="13" t="s">
        <v>76</v>
      </c>
      <c r="AW196" s="13" t="s">
        <v>31</v>
      </c>
      <c r="AX196" s="13" t="s">
        <v>69</v>
      </c>
      <c r="AY196" s="217" t="s">
        <v>153</v>
      </c>
    </row>
    <row r="197" spans="1:65" s="14" customFormat="1" ht="11.25">
      <c r="B197" s="218"/>
      <c r="C197" s="219"/>
      <c r="D197" s="209" t="s">
        <v>162</v>
      </c>
      <c r="E197" s="220" t="s">
        <v>20</v>
      </c>
      <c r="F197" s="221" t="s">
        <v>255</v>
      </c>
      <c r="G197" s="219"/>
      <c r="H197" s="222">
        <v>6.7389999999999999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162</v>
      </c>
      <c r="AU197" s="228" t="s">
        <v>78</v>
      </c>
      <c r="AV197" s="14" t="s">
        <v>78</v>
      </c>
      <c r="AW197" s="14" t="s">
        <v>31</v>
      </c>
      <c r="AX197" s="14" t="s">
        <v>69</v>
      </c>
      <c r="AY197" s="228" t="s">
        <v>153</v>
      </c>
    </row>
    <row r="198" spans="1:65" s="14" customFormat="1" ht="11.25">
      <c r="B198" s="218"/>
      <c r="C198" s="219"/>
      <c r="D198" s="209" t="s">
        <v>162</v>
      </c>
      <c r="E198" s="220" t="s">
        <v>20</v>
      </c>
      <c r="F198" s="221" t="s">
        <v>256</v>
      </c>
      <c r="G198" s="219"/>
      <c r="H198" s="222">
        <v>-2.8279999999999998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162</v>
      </c>
      <c r="AU198" s="228" t="s">
        <v>78</v>
      </c>
      <c r="AV198" s="14" t="s">
        <v>78</v>
      </c>
      <c r="AW198" s="14" t="s">
        <v>31</v>
      </c>
      <c r="AX198" s="14" t="s">
        <v>69</v>
      </c>
      <c r="AY198" s="228" t="s">
        <v>153</v>
      </c>
    </row>
    <row r="199" spans="1:65" s="15" customFormat="1" ht="11.25">
      <c r="B199" s="229"/>
      <c r="C199" s="230"/>
      <c r="D199" s="209" t="s">
        <v>162</v>
      </c>
      <c r="E199" s="231" t="s">
        <v>20</v>
      </c>
      <c r="F199" s="232" t="s">
        <v>173</v>
      </c>
      <c r="G199" s="230"/>
      <c r="H199" s="233">
        <v>24.649000000000001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162</v>
      </c>
      <c r="AU199" s="239" t="s">
        <v>78</v>
      </c>
      <c r="AV199" s="15" t="s">
        <v>92</v>
      </c>
      <c r="AW199" s="15" t="s">
        <v>31</v>
      </c>
      <c r="AX199" s="15" t="s">
        <v>69</v>
      </c>
      <c r="AY199" s="239" t="s">
        <v>153</v>
      </c>
    </row>
    <row r="200" spans="1:65" s="13" customFormat="1" ht="11.25">
      <c r="B200" s="207"/>
      <c r="C200" s="208"/>
      <c r="D200" s="209" t="s">
        <v>162</v>
      </c>
      <c r="E200" s="210" t="s">
        <v>20</v>
      </c>
      <c r="F200" s="211" t="s">
        <v>174</v>
      </c>
      <c r="G200" s="208"/>
      <c r="H200" s="210" t="s">
        <v>20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162</v>
      </c>
      <c r="AU200" s="217" t="s">
        <v>78</v>
      </c>
      <c r="AV200" s="13" t="s">
        <v>76</v>
      </c>
      <c r="AW200" s="13" t="s">
        <v>31</v>
      </c>
      <c r="AX200" s="13" t="s">
        <v>69</v>
      </c>
      <c r="AY200" s="217" t="s">
        <v>153</v>
      </c>
    </row>
    <row r="201" spans="1:65" s="14" customFormat="1" ht="11.25">
      <c r="B201" s="218"/>
      <c r="C201" s="219"/>
      <c r="D201" s="209" t="s">
        <v>162</v>
      </c>
      <c r="E201" s="220" t="s">
        <v>20</v>
      </c>
      <c r="F201" s="221" t="s">
        <v>257</v>
      </c>
      <c r="G201" s="219"/>
      <c r="H201" s="222">
        <v>3.6970000000000001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162</v>
      </c>
      <c r="AU201" s="228" t="s">
        <v>78</v>
      </c>
      <c r="AV201" s="14" t="s">
        <v>78</v>
      </c>
      <c r="AW201" s="14" t="s">
        <v>31</v>
      </c>
      <c r="AX201" s="14" t="s">
        <v>69</v>
      </c>
      <c r="AY201" s="228" t="s">
        <v>153</v>
      </c>
    </row>
    <row r="202" spans="1:65" s="16" customFormat="1" ht="11.25">
      <c r="B202" s="240"/>
      <c r="C202" s="241"/>
      <c r="D202" s="209" t="s">
        <v>162</v>
      </c>
      <c r="E202" s="242" t="s">
        <v>20</v>
      </c>
      <c r="F202" s="243" t="s">
        <v>176</v>
      </c>
      <c r="G202" s="241"/>
      <c r="H202" s="244">
        <v>28.346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162</v>
      </c>
      <c r="AU202" s="250" t="s">
        <v>78</v>
      </c>
      <c r="AV202" s="16" t="s">
        <v>160</v>
      </c>
      <c r="AW202" s="16" t="s">
        <v>31</v>
      </c>
      <c r="AX202" s="16" t="s">
        <v>76</v>
      </c>
      <c r="AY202" s="250" t="s">
        <v>153</v>
      </c>
    </row>
    <row r="203" spans="1:65" s="2" customFormat="1" ht="36" customHeight="1">
      <c r="A203" s="36"/>
      <c r="B203" s="37"/>
      <c r="C203" s="194" t="s">
        <v>258</v>
      </c>
      <c r="D203" s="194" t="s">
        <v>155</v>
      </c>
      <c r="E203" s="195" t="s">
        <v>259</v>
      </c>
      <c r="F203" s="196" t="s">
        <v>260</v>
      </c>
      <c r="G203" s="197" t="s">
        <v>208</v>
      </c>
      <c r="H203" s="198">
        <v>45.908999999999999</v>
      </c>
      <c r="I203" s="199"/>
      <c r="J203" s="200">
        <f>ROUND(I203*H203,2)</f>
        <v>0</v>
      </c>
      <c r="K203" s="196" t="s">
        <v>159</v>
      </c>
      <c r="L203" s="41"/>
      <c r="M203" s="201" t="s">
        <v>20</v>
      </c>
      <c r="N203" s="202" t="s">
        <v>40</v>
      </c>
      <c r="O203" s="66"/>
      <c r="P203" s="203">
        <f>O203*H203</f>
        <v>0</v>
      </c>
      <c r="Q203" s="203">
        <v>0.10324999999999999</v>
      </c>
      <c r="R203" s="203">
        <f>Q203*H203</f>
        <v>4.7401042499999999</v>
      </c>
      <c r="S203" s="203">
        <v>0</v>
      </c>
      <c r="T203" s="20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160</v>
      </c>
      <c r="AT203" s="205" t="s">
        <v>155</v>
      </c>
      <c r="AU203" s="205" t="s">
        <v>78</v>
      </c>
      <c r="AY203" s="19" t="s">
        <v>153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9" t="s">
        <v>76</v>
      </c>
      <c r="BK203" s="206">
        <f>ROUND(I203*H203,2)</f>
        <v>0</v>
      </c>
      <c r="BL203" s="19" t="s">
        <v>160</v>
      </c>
      <c r="BM203" s="205" t="s">
        <v>261</v>
      </c>
    </row>
    <row r="204" spans="1:65" s="13" customFormat="1" ht="11.25">
      <c r="B204" s="207"/>
      <c r="C204" s="208"/>
      <c r="D204" s="209" t="s">
        <v>162</v>
      </c>
      <c r="E204" s="210" t="s">
        <v>20</v>
      </c>
      <c r="F204" s="211" t="s">
        <v>262</v>
      </c>
      <c r="G204" s="208"/>
      <c r="H204" s="210" t="s">
        <v>20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162</v>
      </c>
      <c r="AU204" s="217" t="s">
        <v>78</v>
      </c>
      <c r="AV204" s="13" t="s">
        <v>76</v>
      </c>
      <c r="AW204" s="13" t="s">
        <v>31</v>
      </c>
      <c r="AX204" s="13" t="s">
        <v>69</v>
      </c>
      <c r="AY204" s="217" t="s">
        <v>153</v>
      </c>
    </row>
    <row r="205" spans="1:65" s="14" customFormat="1" ht="11.25">
      <c r="B205" s="218"/>
      <c r="C205" s="219"/>
      <c r="D205" s="209" t="s">
        <v>162</v>
      </c>
      <c r="E205" s="220" t="s">
        <v>20</v>
      </c>
      <c r="F205" s="221" t="s">
        <v>263</v>
      </c>
      <c r="G205" s="219"/>
      <c r="H205" s="222">
        <v>16.268999999999998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162</v>
      </c>
      <c r="AU205" s="228" t="s">
        <v>78</v>
      </c>
      <c r="AV205" s="14" t="s">
        <v>78</v>
      </c>
      <c r="AW205" s="14" t="s">
        <v>31</v>
      </c>
      <c r="AX205" s="14" t="s">
        <v>69</v>
      </c>
      <c r="AY205" s="228" t="s">
        <v>153</v>
      </c>
    </row>
    <row r="206" spans="1:65" s="13" customFormat="1" ht="11.25">
      <c r="B206" s="207"/>
      <c r="C206" s="208"/>
      <c r="D206" s="209" t="s">
        <v>162</v>
      </c>
      <c r="E206" s="210" t="s">
        <v>20</v>
      </c>
      <c r="F206" s="211" t="s">
        <v>264</v>
      </c>
      <c r="G206" s="208"/>
      <c r="H206" s="210" t="s">
        <v>20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162</v>
      </c>
      <c r="AU206" s="217" t="s">
        <v>78</v>
      </c>
      <c r="AV206" s="13" t="s">
        <v>76</v>
      </c>
      <c r="AW206" s="13" t="s">
        <v>31</v>
      </c>
      <c r="AX206" s="13" t="s">
        <v>69</v>
      </c>
      <c r="AY206" s="217" t="s">
        <v>153</v>
      </c>
    </row>
    <row r="207" spans="1:65" s="14" customFormat="1" ht="11.25">
      <c r="B207" s="218"/>
      <c r="C207" s="219"/>
      <c r="D207" s="209" t="s">
        <v>162</v>
      </c>
      <c r="E207" s="220" t="s">
        <v>20</v>
      </c>
      <c r="F207" s="221" t="s">
        <v>263</v>
      </c>
      <c r="G207" s="219"/>
      <c r="H207" s="222">
        <v>16.268999999999998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162</v>
      </c>
      <c r="AU207" s="228" t="s">
        <v>78</v>
      </c>
      <c r="AV207" s="14" t="s">
        <v>78</v>
      </c>
      <c r="AW207" s="14" t="s">
        <v>31</v>
      </c>
      <c r="AX207" s="14" t="s">
        <v>69</v>
      </c>
      <c r="AY207" s="228" t="s">
        <v>153</v>
      </c>
    </row>
    <row r="208" spans="1:65" s="14" customFormat="1" ht="11.25">
      <c r="B208" s="218"/>
      <c r="C208" s="219"/>
      <c r="D208" s="209" t="s">
        <v>162</v>
      </c>
      <c r="E208" s="220" t="s">
        <v>20</v>
      </c>
      <c r="F208" s="221" t="s">
        <v>228</v>
      </c>
      <c r="G208" s="219"/>
      <c r="H208" s="222">
        <v>-1.8180000000000001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162</v>
      </c>
      <c r="AU208" s="228" t="s">
        <v>78</v>
      </c>
      <c r="AV208" s="14" t="s">
        <v>78</v>
      </c>
      <c r="AW208" s="14" t="s">
        <v>31</v>
      </c>
      <c r="AX208" s="14" t="s">
        <v>69</v>
      </c>
      <c r="AY208" s="228" t="s">
        <v>153</v>
      </c>
    </row>
    <row r="209" spans="1:65" s="13" customFormat="1" ht="11.25">
      <c r="B209" s="207"/>
      <c r="C209" s="208"/>
      <c r="D209" s="209" t="s">
        <v>162</v>
      </c>
      <c r="E209" s="210" t="s">
        <v>20</v>
      </c>
      <c r="F209" s="211" t="s">
        <v>265</v>
      </c>
      <c r="G209" s="208"/>
      <c r="H209" s="210" t="s">
        <v>20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162</v>
      </c>
      <c r="AU209" s="217" t="s">
        <v>78</v>
      </c>
      <c r="AV209" s="13" t="s">
        <v>76</v>
      </c>
      <c r="AW209" s="13" t="s">
        <v>31</v>
      </c>
      <c r="AX209" s="13" t="s">
        <v>69</v>
      </c>
      <c r="AY209" s="217" t="s">
        <v>153</v>
      </c>
    </row>
    <row r="210" spans="1:65" s="14" customFormat="1" ht="11.25">
      <c r="B210" s="218"/>
      <c r="C210" s="219"/>
      <c r="D210" s="209" t="s">
        <v>162</v>
      </c>
      <c r="E210" s="220" t="s">
        <v>20</v>
      </c>
      <c r="F210" s="221" t="s">
        <v>266</v>
      </c>
      <c r="G210" s="219"/>
      <c r="H210" s="222">
        <v>2.0699999999999998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162</v>
      </c>
      <c r="AU210" s="228" t="s">
        <v>78</v>
      </c>
      <c r="AV210" s="14" t="s">
        <v>78</v>
      </c>
      <c r="AW210" s="14" t="s">
        <v>31</v>
      </c>
      <c r="AX210" s="14" t="s">
        <v>69</v>
      </c>
      <c r="AY210" s="228" t="s">
        <v>153</v>
      </c>
    </row>
    <row r="211" spans="1:65" s="13" customFormat="1" ht="11.25">
      <c r="B211" s="207"/>
      <c r="C211" s="208"/>
      <c r="D211" s="209" t="s">
        <v>162</v>
      </c>
      <c r="E211" s="210" t="s">
        <v>20</v>
      </c>
      <c r="F211" s="211" t="s">
        <v>267</v>
      </c>
      <c r="G211" s="208"/>
      <c r="H211" s="210" t="s">
        <v>20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162</v>
      </c>
      <c r="AU211" s="217" t="s">
        <v>78</v>
      </c>
      <c r="AV211" s="13" t="s">
        <v>76</v>
      </c>
      <c r="AW211" s="13" t="s">
        <v>31</v>
      </c>
      <c r="AX211" s="13" t="s">
        <v>69</v>
      </c>
      <c r="AY211" s="217" t="s">
        <v>153</v>
      </c>
    </row>
    <row r="212" spans="1:65" s="14" customFormat="1" ht="11.25">
      <c r="B212" s="218"/>
      <c r="C212" s="219"/>
      <c r="D212" s="209" t="s">
        <v>162</v>
      </c>
      <c r="E212" s="220" t="s">
        <v>20</v>
      </c>
      <c r="F212" s="221" t="s">
        <v>226</v>
      </c>
      <c r="G212" s="219"/>
      <c r="H212" s="222">
        <v>5.5110000000000001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162</v>
      </c>
      <c r="AU212" s="228" t="s">
        <v>78</v>
      </c>
      <c r="AV212" s="14" t="s">
        <v>78</v>
      </c>
      <c r="AW212" s="14" t="s">
        <v>31</v>
      </c>
      <c r="AX212" s="14" t="s">
        <v>69</v>
      </c>
      <c r="AY212" s="228" t="s">
        <v>153</v>
      </c>
    </row>
    <row r="213" spans="1:65" s="13" customFormat="1" ht="11.25">
      <c r="B213" s="207"/>
      <c r="C213" s="208"/>
      <c r="D213" s="209" t="s">
        <v>162</v>
      </c>
      <c r="E213" s="210" t="s">
        <v>20</v>
      </c>
      <c r="F213" s="211" t="s">
        <v>268</v>
      </c>
      <c r="G213" s="208"/>
      <c r="H213" s="210" t="s">
        <v>20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162</v>
      </c>
      <c r="AU213" s="217" t="s">
        <v>78</v>
      </c>
      <c r="AV213" s="13" t="s">
        <v>76</v>
      </c>
      <c r="AW213" s="13" t="s">
        <v>31</v>
      </c>
      <c r="AX213" s="13" t="s">
        <v>69</v>
      </c>
      <c r="AY213" s="217" t="s">
        <v>153</v>
      </c>
    </row>
    <row r="214" spans="1:65" s="14" customFormat="1" ht="11.25">
      <c r="B214" s="218"/>
      <c r="C214" s="219"/>
      <c r="D214" s="209" t="s">
        <v>162</v>
      </c>
      <c r="E214" s="220" t="s">
        <v>20</v>
      </c>
      <c r="F214" s="221" t="s">
        <v>269</v>
      </c>
      <c r="G214" s="219"/>
      <c r="H214" s="222">
        <v>1.62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162</v>
      </c>
      <c r="AU214" s="228" t="s">
        <v>78</v>
      </c>
      <c r="AV214" s="14" t="s">
        <v>78</v>
      </c>
      <c r="AW214" s="14" t="s">
        <v>31</v>
      </c>
      <c r="AX214" s="14" t="s">
        <v>69</v>
      </c>
      <c r="AY214" s="228" t="s">
        <v>153</v>
      </c>
    </row>
    <row r="215" spans="1:65" s="15" customFormat="1" ht="11.25">
      <c r="B215" s="229"/>
      <c r="C215" s="230"/>
      <c r="D215" s="209" t="s">
        <v>162</v>
      </c>
      <c r="E215" s="231" t="s">
        <v>20</v>
      </c>
      <c r="F215" s="232" t="s">
        <v>173</v>
      </c>
      <c r="G215" s="230"/>
      <c r="H215" s="233">
        <v>39.920999999999999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162</v>
      </c>
      <c r="AU215" s="239" t="s">
        <v>78</v>
      </c>
      <c r="AV215" s="15" t="s">
        <v>92</v>
      </c>
      <c r="AW215" s="15" t="s">
        <v>31</v>
      </c>
      <c r="AX215" s="15" t="s">
        <v>69</v>
      </c>
      <c r="AY215" s="239" t="s">
        <v>153</v>
      </c>
    </row>
    <row r="216" spans="1:65" s="13" customFormat="1" ht="11.25">
      <c r="B216" s="207"/>
      <c r="C216" s="208"/>
      <c r="D216" s="209" t="s">
        <v>162</v>
      </c>
      <c r="E216" s="210" t="s">
        <v>20</v>
      </c>
      <c r="F216" s="211" t="s">
        <v>174</v>
      </c>
      <c r="G216" s="208"/>
      <c r="H216" s="210" t="s">
        <v>20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162</v>
      </c>
      <c r="AU216" s="217" t="s">
        <v>78</v>
      </c>
      <c r="AV216" s="13" t="s">
        <v>76</v>
      </c>
      <c r="AW216" s="13" t="s">
        <v>31</v>
      </c>
      <c r="AX216" s="13" t="s">
        <v>69</v>
      </c>
      <c r="AY216" s="217" t="s">
        <v>153</v>
      </c>
    </row>
    <row r="217" spans="1:65" s="14" customFormat="1" ht="11.25">
      <c r="B217" s="218"/>
      <c r="C217" s="219"/>
      <c r="D217" s="209" t="s">
        <v>162</v>
      </c>
      <c r="E217" s="220" t="s">
        <v>20</v>
      </c>
      <c r="F217" s="221" t="s">
        <v>270</v>
      </c>
      <c r="G217" s="219"/>
      <c r="H217" s="222">
        <v>5.9880000000000004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162</v>
      </c>
      <c r="AU217" s="228" t="s">
        <v>78</v>
      </c>
      <c r="AV217" s="14" t="s">
        <v>78</v>
      </c>
      <c r="AW217" s="14" t="s">
        <v>31</v>
      </c>
      <c r="AX217" s="14" t="s">
        <v>69</v>
      </c>
      <c r="AY217" s="228" t="s">
        <v>153</v>
      </c>
    </row>
    <row r="218" spans="1:65" s="16" customFormat="1" ht="11.25">
      <c r="B218" s="240"/>
      <c r="C218" s="241"/>
      <c r="D218" s="209" t="s">
        <v>162</v>
      </c>
      <c r="E218" s="242" t="s">
        <v>20</v>
      </c>
      <c r="F218" s="243" t="s">
        <v>176</v>
      </c>
      <c r="G218" s="241"/>
      <c r="H218" s="244">
        <v>45.908999999999999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162</v>
      </c>
      <c r="AU218" s="250" t="s">
        <v>78</v>
      </c>
      <c r="AV218" s="16" t="s">
        <v>160</v>
      </c>
      <c r="AW218" s="16" t="s">
        <v>31</v>
      </c>
      <c r="AX218" s="16" t="s">
        <v>76</v>
      </c>
      <c r="AY218" s="250" t="s">
        <v>153</v>
      </c>
    </row>
    <row r="219" spans="1:65" s="2" customFormat="1" ht="24" customHeight="1">
      <c r="A219" s="36"/>
      <c r="B219" s="37"/>
      <c r="C219" s="194" t="s">
        <v>271</v>
      </c>
      <c r="D219" s="194" t="s">
        <v>155</v>
      </c>
      <c r="E219" s="195" t="s">
        <v>272</v>
      </c>
      <c r="F219" s="196" t="s">
        <v>273</v>
      </c>
      <c r="G219" s="197" t="s">
        <v>274</v>
      </c>
      <c r="H219" s="198">
        <v>3.8410000000000002</v>
      </c>
      <c r="I219" s="199"/>
      <c r="J219" s="200">
        <f>ROUND(I219*H219,2)</f>
        <v>0</v>
      </c>
      <c r="K219" s="196" t="s">
        <v>159</v>
      </c>
      <c r="L219" s="41"/>
      <c r="M219" s="201" t="s">
        <v>20</v>
      </c>
      <c r="N219" s="202" t="s">
        <v>40</v>
      </c>
      <c r="O219" s="66"/>
      <c r="P219" s="203">
        <f>O219*H219</f>
        <v>0</v>
      </c>
      <c r="Q219" s="203">
        <v>8.0271400000000005E-5</v>
      </c>
      <c r="R219" s="203">
        <f>Q219*H219</f>
        <v>3.0832244740000006E-4</v>
      </c>
      <c r="S219" s="203">
        <v>0</v>
      </c>
      <c r="T219" s="20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5" t="s">
        <v>160</v>
      </c>
      <c r="AT219" s="205" t="s">
        <v>155</v>
      </c>
      <c r="AU219" s="205" t="s">
        <v>78</v>
      </c>
      <c r="AY219" s="19" t="s">
        <v>153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9" t="s">
        <v>76</v>
      </c>
      <c r="BK219" s="206">
        <f>ROUND(I219*H219,2)</f>
        <v>0</v>
      </c>
      <c r="BL219" s="19" t="s">
        <v>160</v>
      </c>
      <c r="BM219" s="205" t="s">
        <v>275</v>
      </c>
    </row>
    <row r="220" spans="1:65" s="13" customFormat="1" ht="11.25">
      <c r="B220" s="207"/>
      <c r="C220" s="208"/>
      <c r="D220" s="209" t="s">
        <v>162</v>
      </c>
      <c r="E220" s="210" t="s">
        <v>20</v>
      </c>
      <c r="F220" s="211" t="s">
        <v>276</v>
      </c>
      <c r="G220" s="208"/>
      <c r="H220" s="210" t="s">
        <v>20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162</v>
      </c>
      <c r="AU220" s="217" t="s">
        <v>78</v>
      </c>
      <c r="AV220" s="13" t="s">
        <v>76</v>
      </c>
      <c r="AW220" s="13" t="s">
        <v>31</v>
      </c>
      <c r="AX220" s="13" t="s">
        <v>69</v>
      </c>
      <c r="AY220" s="217" t="s">
        <v>153</v>
      </c>
    </row>
    <row r="221" spans="1:65" s="14" customFormat="1" ht="11.25">
      <c r="B221" s="218"/>
      <c r="C221" s="219"/>
      <c r="D221" s="209" t="s">
        <v>162</v>
      </c>
      <c r="E221" s="220" t="s">
        <v>20</v>
      </c>
      <c r="F221" s="221" t="s">
        <v>277</v>
      </c>
      <c r="G221" s="219"/>
      <c r="H221" s="222">
        <v>3.34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162</v>
      </c>
      <c r="AU221" s="228" t="s">
        <v>78</v>
      </c>
      <c r="AV221" s="14" t="s">
        <v>78</v>
      </c>
      <c r="AW221" s="14" t="s">
        <v>31</v>
      </c>
      <c r="AX221" s="14" t="s">
        <v>69</v>
      </c>
      <c r="AY221" s="228" t="s">
        <v>153</v>
      </c>
    </row>
    <row r="222" spans="1:65" s="13" customFormat="1" ht="11.25">
      <c r="B222" s="207"/>
      <c r="C222" s="208"/>
      <c r="D222" s="209" t="s">
        <v>162</v>
      </c>
      <c r="E222" s="210" t="s">
        <v>20</v>
      </c>
      <c r="F222" s="211" t="s">
        <v>174</v>
      </c>
      <c r="G222" s="208"/>
      <c r="H222" s="210" t="s">
        <v>20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162</v>
      </c>
      <c r="AU222" s="217" t="s">
        <v>78</v>
      </c>
      <c r="AV222" s="13" t="s">
        <v>76</v>
      </c>
      <c r="AW222" s="13" t="s">
        <v>31</v>
      </c>
      <c r="AX222" s="13" t="s">
        <v>69</v>
      </c>
      <c r="AY222" s="217" t="s">
        <v>153</v>
      </c>
    </row>
    <row r="223" spans="1:65" s="14" customFormat="1" ht="11.25">
      <c r="B223" s="218"/>
      <c r="C223" s="219"/>
      <c r="D223" s="209" t="s">
        <v>162</v>
      </c>
      <c r="E223" s="220" t="s">
        <v>20</v>
      </c>
      <c r="F223" s="221" t="s">
        <v>278</v>
      </c>
      <c r="G223" s="219"/>
      <c r="H223" s="222">
        <v>0.501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162</v>
      </c>
      <c r="AU223" s="228" t="s">
        <v>78</v>
      </c>
      <c r="AV223" s="14" t="s">
        <v>78</v>
      </c>
      <c r="AW223" s="14" t="s">
        <v>31</v>
      </c>
      <c r="AX223" s="14" t="s">
        <v>69</v>
      </c>
      <c r="AY223" s="228" t="s">
        <v>153</v>
      </c>
    </row>
    <row r="224" spans="1:65" s="16" customFormat="1" ht="11.25">
      <c r="B224" s="240"/>
      <c r="C224" s="241"/>
      <c r="D224" s="209" t="s">
        <v>162</v>
      </c>
      <c r="E224" s="242" t="s">
        <v>20</v>
      </c>
      <c r="F224" s="243" t="s">
        <v>176</v>
      </c>
      <c r="G224" s="241"/>
      <c r="H224" s="244">
        <v>3.8410000000000002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162</v>
      </c>
      <c r="AU224" s="250" t="s">
        <v>78</v>
      </c>
      <c r="AV224" s="16" t="s">
        <v>160</v>
      </c>
      <c r="AW224" s="16" t="s">
        <v>31</v>
      </c>
      <c r="AX224" s="16" t="s">
        <v>76</v>
      </c>
      <c r="AY224" s="250" t="s">
        <v>153</v>
      </c>
    </row>
    <row r="225" spans="1:65" s="2" customFormat="1" ht="24" customHeight="1">
      <c r="A225" s="36"/>
      <c r="B225" s="37"/>
      <c r="C225" s="194" t="s">
        <v>279</v>
      </c>
      <c r="D225" s="194" t="s">
        <v>155</v>
      </c>
      <c r="E225" s="195" t="s">
        <v>280</v>
      </c>
      <c r="F225" s="196" t="s">
        <v>281</v>
      </c>
      <c r="G225" s="197" t="s">
        <v>274</v>
      </c>
      <c r="H225" s="198">
        <v>17.100999999999999</v>
      </c>
      <c r="I225" s="199"/>
      <c r="J225" s="200">
        <f>ROUND(I225*H225,2)</f>
        <v>0</v>
      </c>
      <c r="K225" s="196" t="s">
        <v>159</v>
      </c>
      <c r="L225" s="41"/>
      <c r="M225" s="201" t="s">
        <v>20</v>
      </c>
      <c r="N225" s="202" t="s">
        <v>40</v>
      </c>
      <c r="O225" s="66"/>
      <c r="P225" s="203">
        <f>O225*H225</f>
        <v>0</v>
      </c>
      <c r="Q225" s="203">
        <v>1.2040709999999999E-4</v>
      </c>
      <c r="R225" s="203">
        <f>Q225*H225</f>
        <v>2.0590818171E-3</v>
      </c>
      <c r="S225" s="203">
        <v>0</v>
      </c>
      <c r="T225" s="20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5" t="s">
        <v>160</v>
      </c>
      <c r="AT225" s="205" t="s">
        <v>155</v>
      </c>
      <c r="AU225" s="205" t="s">
        <v>78</v>
      </c>
      <c r="AY225" s="19" t="s">
        <v>153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9" t="s">
        <v>76</v>
      </c>
      <c r="BK225" s="206">
        <f>ROUND(I225*H225,2)</f>
        <v>0</v>
      </c>
      <c r="BL225" s="19" t="s">
        <v>160</v>
      </c>
      <c r="BM225" s="205" t="s">
        <v>282</v>
      </c>
    </row>
    <row r="226" spans="1:65" s="13" customFormat="1" ht="11.25">
      <c r="B226" s="207"/>
      <c r="C226" s="208"/>
      <c r="D226" s="209" t="s">
        <v>162</v>
      </c>
      <c r="E226" s="210" t="s">
        <v>20</v>
      </c>
      <c r="F226" s="211" t="s">
        <v>283</v>
      </c>
      <c r="G226" s="208"/>
      <c r="H226" s="210" t="s">
        <v>20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162</v>
      </c>
      <c r="AU226" s="217" t="s">
        <v>78</v>
      </c>
      <c r="AV226" s="13" t="s">
        <v>76</v>
      </c>
      <c r="AW226" s="13" t="s">
        <v>31</v>
      </c>
      <c r="AX226" s="13" t="s">
        <v>69</v>
      </c>
      <c r="AY226" s="217" t="s">
        <v>153</v>
      </c>
    </row>
    <row r="227" spans="1:65" s="14" customFormat="1" ht="11.25">
      <c r="B227" s="218"/>
      <c r="C227" s="219"/>
      <c r="D227" s="209" t="s">
        <v>162</v>
      </c>
      <c r="E227" s="220" t="s">
        <v>20</v>
      </c>
      <c r="F227" s="221" t="s">
        <v>277</v>
      </c>
      <c r="G227" s="219"/>
      <c r="H227" s="222">
        <v>3.34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162</v>
      </c>
      <c r="AU227" s="228" t="s">
        <v>78</v>
      </c>
      <c r="AV227" s="14" t="s">
        <v>78</v>
      </c>
      <c r="AW227" s="14" t="s">
        <v>31</v>
      </c>
      <c r="AX227" s="14" t="s">
        <v>69</v>
      </c>
      <c r="AY227" s="228" t="s">
        <v>153</v>
      </c>
    </row>
    <row r="228" spans="1:65" s="13" customFormat="1" ht="11.25">
      <c r="B228" s="207"/>
      <c r="C228" s="208"/>
      <c r="D228" s="209" t="s">
        <v>162</v>
      </c>
      <c r="E228" s="210" t="s">
        <v>20</v>
      </c>
      <c r="F228" s="211" t="s">
        <v>284</v>
      </c>
      <c r="G228" s="208"/>
      <c r="H228" s="210" t="s">
        <v>20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162</v>
      </c>
      <c r="AU228" s="217" t="s">
        <v>78</v>
      </c>
      <c r="AV228" s="13" t="s">
        <v>76</v>
      </c>
      <c r="AW228" s="13" t="s">
        <v>31</v>
      </c>
      <c r="AX228" s="13" t="s">
        <v>69</v>
      </c>
      <c r="AY228" s="217" t="s">
        <v>153</v>
      </c>
    </row>
    <row r="229" spans="1:65" s="14" customFormat="1" ht="11.25">
      <c r="B229" s="218"/>
      <c r="C229" s="219"/>
      <c r="D229" s="209" t="s">
        <v>162</v>
      </c>
      <c r="E229" s="220" t="s">
        <v>20</v>
      </c>
      <c r="F229" s="221" t="s">
        <v>285</v>
      </c>
      <c r="G229" s="219"/>
      <c r="H229" s="222">
        <v>1.67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162</v>
      </c>
      <c r="AU229" s="228" t="s">
        <v>78</v>
      </c>
      <c r="AV229" s="14" t="s">
        <v>78</v>
      </c>
      <c r="AW229" s="14" t="s">
        <v>31</v>
      </c>
      <c r="AX229" s="14" t="s">
        <v>69</v>
      </c>
      <c r="AY229" s="228" t="s">
        <v>153</v>
      </c>
    </row>
    <row r="230" spans="1:65" s="13" customFormat="1" ht="11.25">
      <c r="B230" s="207"/>
      <c r="C230" s="208"/>
      <c r="D230" s="209" t="s">
        <v>162</v>
      </c>
      <c r="E230" s="210" t="s">
        <v>20</v>
      </c>
      <c r="F230" s="211" t="s">
        <v>286</v>
      </c>
      <c r="G230" s="208"/>
      <c r="H230" s="210" t="s">
        <v>20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162</v>
      </c>
      <c r="AU230" s="217" t="s">
        <v>78</v>
      </c>
      <c r="AV230" s="13" t="s">
        <v>76</v>
      </c>
      <c r="AW230" s="13" t="s">
        <v>31</v>
      </c>
      <c r="AX230" s="13" t="s">
        <v>69</v>
      </c>
      <c r="AY230" s="217" t="s">
        <v>153</v>
      </c>
    </row>
    <row r="231" spans="1:65" s="14" customFormat="1" ht="11.25">
      <c r="B231" s="218"/>
      <c r="C231" s="219"/>
      <c r="D231" s="209" t="s">
        <v>162</v>
      </c>
      <c r="E231" s="220" t="s">
        <v>20</v>
      </c>
      <c r="F231" s="221" t="s">
        <v>287</v>
      </c>
      <c r="G231" s="219"/>
      <c r="H231" s="222">
        <v>4.93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162</v>
      </c>
      <c r="AU231" s="228" t="s">
        <v>78</v>
      </c>
      <c r="AV231" s="14" t="s">
        <v>78</v>
      </c>
      <c r="AW231" s="14" t="s">
        <v>31</v>
      </c>
      <c r="AX231" s="14" t="s">
        <v>69</v>
      </c>
      <c r="AY231" s="228" t="s">
        <v>153</v>
      </c>
    </row>
    <row r="232" spans="1:65" s="13" customFormat="1" ht="11.25">
      <c r="B232" s="207"/>
      <c r="C232" s="208"/>
      <c r="D232" s="209" t="s">
        <v>162</v>
      </c>
      <c r="E232" s="210" t="s">
        <v>20</v>
      </c>
      <c r="F232" s="211" t="s">
        <v>288</v>
      </c>
      <c r="G232" s="208"/>
      <c r="H232" s="210" t="s">
        <v>20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162</v>
      </c>
      <c r="AU232" s="217" t="s">
        <v>78</v>
      </c>
      <c r="AV232" s="13" t="s">
        <v>76</v>
      </c>
      <c r="AW232" s="13" t="s">
        <v>31</v>
      </c>
      <c r="AX232" s="13" t="s">
        <v>69</v>
      </c>
      <c r="AY232" s="217" t="s">
        <v>153</v>
      </c>
    </row>
    <row r="233" spans="1:65" s="14" customFormat="1" ht="11.25">
      <c r="B233" s="218"/>
      <c r="C233" s="219"/>
      <c r="D233" s="209" t="s">
        <v>162</v>
      </c>
      <c r="E233" s="220" t="s">
        <v>20</v>
      </c>
      <c r="F233" s="221" t="s">
        <v>287</v>
      </c>
      <c r="G233" s="219"/>
      <c r="H233" s="222">
        <v>4.93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162</v>
      </c>
      <c r="AU233" s="228" t="s">
        <v>78</v>
      </c>
      <c r="AV233" s="14" t="s">
        <v>78</v>
      </c>
      <c r="AW233" s="14" t="s">
        <v>31</v>
      </c>
      <c r="AX233" s="14" t="s">
        <v>69</v>
      </c>
      <c r="AY233" s="228" t="s">
        <v>153</v>
      </c>
    </row>
    <row r="234" spans="1:65" s="15" customFormat="1" ht="11.25">
      <c r="B234" s="229"/>
      <c r="C234" s="230"/>
      <c r="D234" s="209" t="s">
        <v>162</v>
      </c>
      <c r="E234" s="231" t="s">
        <v>20</v>
      </c>
      <c r="F234" s="232" t="s">
        <v>173</v>
      </c>
      <c r="G234" s="230"/>
      <c r="H234" s="233">
        <v>14.87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162</v>
      </c>
      <c r="AU234" s="239" t="s">
        <v>78</v>
      </c>
      <c r="AV234" s="15" t="s">
        <v>92</v>
      </c>
      <c r="AW234" s="15" t="s">
        <v>31</v>
      </c>
      <c r="AX234" s="15" t="s">
        <v>69</v>
      </c>
      <c r="AY234" s="239" t="s">
        <v>153</v>
      </c>
    </row>
    <row r="235" spans="1:65" s="13" customFormat="1" ht="11.25">
      <c r="B235" s="207"/>
      <c r="C235" s="208"/>
      <c r="D235" s="209" t="s">
        <v>162</v>
      </c>
      <c r="E235" s="210" t="s">
        <v>20</v>
      </c>
      <c r="F235" s="211" t="s">
        <v>174</v>
      </c>
      <c r="G235" s="208"/>
      <c r="H235" s="210" t="s">
        <v>20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162</v>
      </c>
      <c r="AU235" s="217" t="s">
        <v>78</v>
      </c>
      <c r="AV235" s="13" t="s">
        <v>76</v>
      </c>
      <c r="AW235" s="13" t="s">
        <v>31</v>
      </c>
      <c r="AX235" s="13" t="s">
        <v>69</v>
      </c>
      <c r="AY235" s="217" t="s">
        <v>153</v>
      </c>
    </row>
    <row r="236" spans="1:65" s="14" customFormat="1" ht="11.25">
      <c r="B236" s="218"/>
      <c r="C236" s="219"/>
      <c r="D236" s="209" t="s">
        <v>162</v>
      </c>
      <c r="E236" s="220" t="s">
        <v>20</v>
      </c>
      <c r="F236" s="221" t="s">
        <v>289</v>
      </c>
      <c r="G236" s="219"/>
      <c r="H236" s="222">
        <v>2.2309999999999999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162</v>
      </c>
      <c r="AU236" s="228" t="s">
        <v>78</v>
      </c>
      <c r="AV236" s="14" t="s">
        <v>78</v>
      </c>
      <c r="AW236" s="14" t="s">
        <v>31</v>
      </c>
      <c r="AX236" s="14" t="s">
        <v>69</v>
      </c>
      <c r="AY236" s="228" t="s">
        <v>153</v>
      </c>
    </row>
    <row r="237" spans="1:65" s="16" customFormat="1" ht="11.25">
      <c r="B237" s="240"/>
      <c r="C237" s="241"/>
      <c r="D237" s="209" t="s">
        <v>162</v>
      </c>
      <c r="E237" s="242" t="s">
        <v>20</v>
      </c>
      <c r="F237" s="243" t="s">
        <v>176</v>
      </c>
      <c r="G237" s="241"/>
      <c r="H237" s="244">
        <v>17.100999999999999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162</v>
      </c>
      <c r="AU237" s="250" t="s">
        <v>78</v>
      </c>
      <c r="AV237" s="16" t="s">
        <v>160</v>
      </c>
      <c r="AW237" s="16" t="s">
        <v>31</v>
      </c>
      <c r="AX237" s="16" t="s">
        <v>76</v>
      </c>
      <c r="AY237" s="250" t="s">
        <v>153</v>
      </c>
    </row>
    <row r="238" spans="1:65" s="2" customFormat="1" ht="24" customHeight="1">
      <c r="A238" s="36"/>
      <c r="B238" s="37"/>
      <c r="C238" s="194" t="s">
        <v>9</v>
      </c>
      <c r="D238" s="194" t="s">
        <v>155</v>
      </c>
      <c r="E238" s="195" t="s">
        <v>290</v>
      </c>
      <c r="F238" s="196" t="s">
        <v>291</v>
      </c>
      <c r="G238" s="197" t="s">
        <v>274</v>
      </c>
      <c r="H238" s="198">
        <v>85.79</v>
      </c>
      <c r="I238" s="199"/>
      <c r="J238" s="200">
        <f>ROUND(I238*H238,2)</f>
        <v>0</v>
      </c>
      <c r="K238" s="196" t="s">
        <v>159</v>
      </c>
      <c r="L238" s="41"/>
      <c r="M238" s="201" t="s">
        <v>20</v>
      </c>
      <c r="N238" s="202" t="s">
        <v>40</v>
      </c>
      <c r="O238" s="66"/>
      <c r="P238" s="203">
        <f>O238*H238</f>
        <v>0</v>
      </c>
      <c r="Q238" s="203">
        <v>1.2E-4</v>
      </c>
      <c r="R238" s="203">
        <f>Q238*H238</f>
        <v>1.0294800000000002E-2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160</v>
      </c>
      <c r="AT238" s="205" t="s">
        <v>155</v>
      </c>
      <c r="AU238" s="205" t="s">
        <v>78</v>
      </c>
      <c r="AY238" s="19" t="s">
        <v>153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9" t="s">
        <v>76</v>
      </c>
      <c r="BK238" s="206">
        <f>ROUND(I238*H238,2)</f>
        <v>0</v>
      </c>
      <c r="BL238" s="19" t="s">
        <v>160</v>
      </c>
      <c r="BM238" s="205" t="s">
        <v>292</v>
      </c>
    </row>
    <row r="239" spans="1:65" s="13" customFormat="1" ht="11.25">
      <c r="B239" s="207"/>
      <c r="C239" s="208"/>
      <c r="D239" s="209" t="s">
        <v>162</v>
      </c>
      <c r="E239" s="210" t="s">
        <v>20</v>
      </c>
      <c r="F239" s="211" t="s">
        <v>283</v>
      </c>
      <c r="G239" s="208"/>
      <c r="H239" s="210" t="s">
        <v>20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162</v>
      </c>
      <c r="AU239" s="217" t="s">
        <v>78</v>
      </c>
      <c r="AV239" s="13" t="s">
        <v>76</v>
      </c>
      <c r="AW239" s="13" t="s">
        <v>31</v>
      </c>
      <c r="AX239" s="13" t="s">
        <v>69</v>
      </c>
      <c r="AY239" s="217" t="s">
        <v>153</v>
      </c>
    </row>
    <row r="240" spans="1:65" s="14" customFormat="1" ht="11.25">
      <c r="B240" s="218"/>
      <c r="C240" s="219"/>
      <c r="D240" s="209" t="s">
        <v>162</v>
      </c>
      <c r="E240" s="220" t="s">
        <v>20</v>
      </c>
      <c r="F240" s="221" t="s">
        <v>293</v>
      </c>
      <c r="G240" s="219"/>
      <c r="H240" s="222">
        <v>13.2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162</v>
      </c>
      <c r="AU240" s="228" t="s">
        <v>78</v>
      </c>
      <c r="AV240" s="14" t="s">
        <v>78</v>
      </c>
      <c r="AW240" s="14" t="s">
        <v>31</v>
      </c>
      <c r="AX240" s="14" t="s">
        <v>69</v>
      </c>
      <c r="AY240" s="228" t="s">
        <v>153</v>
      </c>
    </row>
    <row r="241" spans="2:51" s="13" customFormat="1" ht="11.25">
      <c r="B241" s="207"/>
      <c r="C241" s="208"/>
      <c r="D241" s="209" t="s">
        <v>162</v>
      </c>
      <c r="E241" s="210" t="s">
        <v>20</v>
      </c>
      <c r="F241" s="211" t="s">
        <v>276</v>
      </c>
      <c r="G241" s="208"/>
      <c r="H241" s="210" t="s">
        <v>20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162</v>
      </c>
      <c r="AU241" s="217" t="s">
        <v>78</v>
      </c>
      <c r="AV241" s="13" t="s">
        <v>76</v>
      </c>
      <c r="AW241" s="13" t="s">
        <v>31</v>
      </c>
      <c r="AX241" s="13" t="s">
        <v>69</v>
      </c>
      <c r="AY241" s="217" t="s">
        <v>153</v>
      </c>
    </row>
    <row r="242" spans="2:51" s="14" customFormat="1" ht="11.25">
      <c r="B242" s="218"/>
      <c r="C242" s="219"/>
      <c r="D242" s="209" t="s">
        <v>162</v>
      </c>
      <c r="E242" s="220" t="s">
        <v>20</v>
      </c>
      <c r="F242" s="221" t="s">
        <v>294</v>
      </c>
      <c r="G242" s="219"/>
      <c r="H242" s="222">
        <v>19.8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162</v>
      </c>
      <c r="AU242" s="228" t="s">
        <v>78</v>
      </c>
      <c r="AV242" s="14" t="s">
        <v>78</v>
      </c>
      <c r="AW242" s="14" t="s">
        <v>31</v>
      </c>
      <c r="AX242" s="14" t="s">
        <v>69</v>
      </c>
      <c r="AY242" s="228" t="s">
        <v>153</v>
      </c>
    </row>
    <row r="243" spans="2:51" s="13" customFormat="1" ht="11.25">
      <c r="B243" s="207"/>
      <c r="C243" s="208"/>
      <c r="D243" s="209" t="s">
        <v>162</v>
      </c>
      <c r="E243" s="210" t="s">
        <v>20</v>
      </c>
      <c r="F243" s="211" t="s">
        <v>295</v>
      </c>
      <c r="G243" s="208"/>
      <c r="H243" s="210" t="s">
        <v>20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162</v>
      </c>
      <c r="AU243" s="217" t="s">
        <v>78</v>
      </c>
      <c r="AV243" s="13" t="s">
        <v>76</v>
      </c>
      <c r="AW243" s="13" t="s">
        <v>31</v>
      </c>
      <c r="AX243" s="13" t="s">
        <v>69</v>
      </c>
      <c r="AY243" s="217" t="s">
        <v>153</v>
      </c>
    </row>
    <row r="244" spans="2:51" s="14" customFormat="1" ht="11.25">
      <c r="B244" s="218"/>
      <c r="C244" s="219"/>
      <c r="D244" s="209" t="s">
        <v>162</v>
      </c>
      <c r="E244" s="220" t="s">
        <v>20</v>
      </c>
      <c r="F244" s="221" t="s">
        <v>296</v>
      </c>
      <c r="G244" s="219"/>
      <c r="H244" s="222">
        <v>6.6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162</v>
      </c>
      <c r="AU244" s="228" t="s">
        <v>78</v>
      </c>
      <c r="AV244" s="14" t="s">
        <v>78</v>
      </c>
      <c r="AW244" s="14" t="s">
        <v>31</v>
      </c>
      <c r="AX244" s="14" t="s">
        <v>69</v>
      </c>
      <c r="AY244" s="228" t="s">
        <v>153</v>
      </c>
    </row>
    <row r="245" spans="2:51" s="13" customFormat="1" ht="11.25">
      <c r="B245" s="207"/>
      <c r="C245" s="208"/>
      <c r="D245" s="209" t="s">
        <v>162</v>
      </c>
      <c r="E245" s="210" t="s">
        <v>20</v>
      </c>
      <c r="F245" s="211" t="s">
        <v>297</v>
      </c>
      <c r="G245" s="208"/>
      <c r="H245" s="210" t="s">
        <v>20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162</v>
      </c>
      <c r="AU245" s="217" t="s">
        <v>78</v>
      </c>
      <c r="AV245" s="13" t="s">
        <v>76</v>
      </c>
      <c r="AW245" s="13" t="s">
        <v>31</v>
      </c>
      <c r="AX245" s="13" t="s">
        <v>69</v>
      </c>
      <c r="AY245" s="217" t="s">
        <v>153</v>
      </c>
    </row>
    <row r="246" spans="2:51" s="14" customFormat="1" ht="11.25">
      <c r="B246" s="218"/>
      <c r="C246" s="219"/>
      <c r="D246" s="209" t="s">
        <v>162</v>
      </c>
      <c r="E246" s="220" t="s">
        <v>20</v>
      </c>
      <c r="F246" s="221" t="s">
        <v>296</v>
      </c>
      <c r="G246" s="219"/>
      <c r="H246" s="222">
        <v>6.6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162</v>
      </c>
      <c r="AU246" s="228" t="s">
        <v>78</v>
      </c>
      <c r="AV246" s="14" t="s">
        <v>78</v>
      </c>
      <c r="AW246" s="14" t="s">
        <v>31</v>
      </c>
      <c r="AX246" s="14" t="s">
        <v>69</v>
      </c>
      <c r="AY246" s="228" t="s">
        <v>153</v>
      </c>
    </row>
    <row r="247" spans="2:51" s="13" customFormat="1" ht="11.25">
      <c r="B247" s="207"/>
      <c r="C247" s="208"/>
      <c r="D247" s="209" t="s">
        <v>162</v>
      </c>
      <c r="E247" s="210" t="s">
        <v>20</v>
      </c>
      <c r="F247" s="211" t="s">
        <v>298</v>
      </c>
      <c r="G247" s="208"/>
      <c r="H247" s="210" t="s">
        <v>20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162</v>
      </c>
      <c r="AU247" s="217" t="s">
        <v>78</v>
      </c>
      <c r="AV247" s="13" t="s">
        <v>76</v>
      </c>
      <c r="AW247" s="13" t="s">
        <v>31</v>
      </c>
      <c r="AX247" s="13" t="s">
        <v>69</v>
      </c>
      <c r="AY247" s="217" t="s">
        <v>153</v>
      </c>
    </row>
    <row r="248" spans="2:51" s="14" customFormat="1" ht="11.25">
      <c r="B248" s="218"/>
      <c r="C248" s="219"/>
      <c r="D248" s="209" t="s">
        <v>162</v>
      </c>
      <c r="E248" s="220" t="s">
        <v>20</v>
      </c>
      <c r="F248" s="221" t="s">
        <v>299</v>
      </c>
      <c r="G248" s="219"/>
      <c r="H248" s="222">
        <v>5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162</v>
      </c>
      <c r="AU248" s="228" t="s">
        <v>78</v>
      </c>
      <c r="AV248" s="14" t="s">
        <v>78</v>
      </c>
      <c r="AW248" s="14" t="s">
        <v>31</v>
      </c>
      <c r="AX248" s="14" t="s">
        <v>69</v>
      </c>
      <c r="AY248" s="228" t="s">
        <v>153</v>
      </c>
    </row>
    <row r="249" spans="2:51" s="14" customFormat="1" ht="11.25">
      <c r="B249" s="218"/>
      <c r="C249" s="219"/>
      <c r="D249" s="209" t="s">
        <v>162</v>
      </c>
      <c r="E249" s="220" t="s">
        <v>20</v>
      </c>
      <c r="F249" s="221" t="s">
        <v>300</v>
      </c>
      <c r="G249" s="219"/>
      <c r="H249" s="222">
        <v>6.9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162</v>
      </c>
      <c r="AU249" s="228" t="s">
        <v>78</v>
      </c>
      <c r="AV249" s="14" t="s">
        <v>78</v>
      </c>
      <c r="AW249" s="14" t="s">
        <v>31</v>
      </c>
      <c r="AX249" s="14" t="s">
        <v>69</v>
      </c>
      <c r="AY249" s="228" t="s">
        <v>153</v>
      </c>
    </row>
    <row r="250" spans="2:51" s="13" customFormat="1" ht="11.25">
      <c r="B250" s="207"/>
      <c r="C250" s="208"/>
      <c r="D250" s="209" t="s">
        <v>162</v>
      </c>
      <c r="E250" s="210" t="s">
        <v>20</v>
      </c>
      <c r="F250" s="211" t="s">
        <v>301</v>
      </c>
      <c r="G250" s="208"/>
      <c r="H250" s="210" t="s">
        <v>20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162</v>
      </c>
      <c r="AU250" s="217" t="s">
        <v>78</v>
      </c>
      <c r="AV250" s="13" t="s">
        <v>76</v>
      </c>
      <c r="AW250" s="13" t="s">
        <v>31</v>
      </c>
      <c r="AX250" s="13" t="s">
        <v>69</v>
      </c>
      <c r="AY250" s="217" t="s">
        <v>153</v>
      </c>
    </row>
    <row r="251" spans="2:51" s="14" customFormat="1" ht="11.25">
      <c r="B251" s="218"/>
      <c r="C251" s="219"/>
      <c r="D251" s="209" t="s">
        <v>162</v>
      </c>
      <c r="E251" s="220" t="s">
        <v>20</v>
      </c>
      <c r="F251" s="221" t="s">
        <v>299</v>
      </c>
      <c r="G251" s="219"/>
      <c r="H251" s="222">
        <v>5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162</v>
      </c>
      <c r="AU251" s="228" t="s">
        <v>78</v>
      </c>
      <c r="AV251" s="14" t="s">
        <v>78</v>
      </c>
      <c r="AW251" s="14" t="s">
        <v>31</v>
      </c>
      <c r="AX251" s="14" t="s">
        <v>69</v>
      </c>
      <c r="AY251" s="228" t="s">
        <v>153</v>
      </c>
    </row>
    <row r="252" spans="2:51" s="14" customFormat="1" ht="11.25">
      <c r="B252" s="218"/>
      <c r="C252" s="219"/>
      <c r="D252" s="209" t="s">
        <v>162</v>
      </c>
      <c r="E252" s="220" t="s">
        <v>20</v>
      </c>
      <c r="F252" s="221" t="s">
        <v>302</v>
      </c>
      <c r="G252" s="219"/>
      <c r="H252" s="222">
        <v>11.5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162</v>
      </c>
      <c r="AU252" s="228" t="s">
        <v>78</v>
      </c>
      <c r="AV252" s="14" t="s">
        <v>78</v>
      </c>
      <c r="AW252" s="14" t="s">
        <v>31</v>
      </c>
      <c r="AX252" s="14" t="s">
        <v>69</v>
      </c>
      <c r="AY252" s="228" t="s">
        <v>153</v>
      </c>
    </row>
    <row r="253" spans="2:51" s="15" customFormat="1" ht="11.25">
      <c r="B253" s="229"/>
      <c r="C253" s="230"/>
      <c r="D253" s="209" t="s">
        <v>162</v>
      </c>
      <c r="E253" s="231" t="s">
        <v>20</v>
      </c>
      <c r="F253" s="232" t="s">
        <v>173</v>
      </c>
      <c r="G253" s="230"/>
      <c r="H253" s="233">
        <v>74.599999999999994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162</v>
      </c>
      <c r="AU253" s="239" t="s">
        <v>78</v>
      </c>
      <c r="AV253" s="15" t="s">
        <v>92</v>
      </c>
      <c r="AW253" s="15" t="s">
        <v>31</v>
      </c>
      <c r="AX253" s="15" t="s">
        <v>69</v>
      </c>
      <c r="AY253" s="239" t="s">
        <v>153</v>
      </c>
    </row>
    <row r="254" spans="2:51" s="13" customFormat="1" ht="11.25">
      <c r="B254" s="207"/>
      <c r="C254" s="208"/>
      <c r="D254" s="209" t="s">
        <v>162</v>
      </c>
      <c r="E254" s="210" t="s">
        <v>20</v>
      </c>
      <c r="F254" s="211" t="s">
        <v>174</v>
      </c>
      <c r="G254" s="208"/>
      <c r="H254" s="210" t="s">
        <v>20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162</v>
      </c>
      <c r="AU254" s="217" t="s">
        <v>78</v>
      </c>
      <c r="AV254" s="13" t="s">
        <v>76</v>
      </c>
      <c r="AW254" s="13" t="s">
        <v>31</v>
      </c>
      <c r="AX254" s="13" t="s">
        <v>69</v>
      </c>
      <c r="AY254" s="217" t="s">
        <v>153</v>
      </c>
    </row>
    <row r="255" spans="2:51" s="14" customFormat="1" ht="11.25">
      <c r="B255" s="218"/>
      <c r="C255" s="219"/>
      <c r="D255" s="209" t="s">
        <v>162</v>
      </c>
      <c r="E255" s="220" t="s">
        <v>20</v>
      </c>
      <c r="F255" s="221" t="s">
        <v>303</v>
      </c>
      <c r="G255" s="219"/>
      <c r="H255" s="222">
        <v>11.19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162</v>
      </c>
      <c r="AU255" s="228" t="s">
        <v>78</v>
      </c>
      <c r="AV255" s="14" t="s">
        <v>78</v>
      </c>
      <c r="AW255" s="14" t="s">
        <v>31</v>
      </c>
      <c r="AX255" s="14" t="s">
        <v>69</v>
      </c>
      <c r="AY255" s="228" t="s">
        <v>153</v>
      </c>
    </row>
    <row r="256" spans="2:51" s="16" customFormat="1" ht="11.25">
      <c r="B256" s="240"/>
      <c r="C256" s="241"/>
      <c r="D256" s="209" t="s">
        <v>162</v>
      </c>
      <c r="E256" s="242" t="s">
        <v>20</v>
      </c>
      <c r="F256" s="243" t="s">
        <v>176</v>
      </c>
      <c r="G256" s="241"/>
      <c r="H256" s="244">
        <v>85.79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162</v>
      </c>
      <c r="AU256" s="250" t="s">
        <v>78</v>
      </c>
      <c r="AV256" s="16" t="s">
        <v>160</v>
      </c>
      <c r="AW256" s="16" t="s">
        <v>31</v>
      </c>
      <c r="AX256" s="16" t="s">
        <v>76</v>
      </c>
      <c r="AY256" s="250" t="s">
        <v>153</v>
      </c>
    </row>
    <row r="257" spans="1:65" s="2" customFormat="1" ht="36" customHeight="1">
      <c r="A257" s="36"/>
      <c r="B257" s="37"/>
      <c r="C257" s="194" t="s">
        <v>304</v>
      </c>
      <c r="D257" s="194" t="s">
        <v>155</v>
      </c>
      <c r="E257" s="195" t="s">
        <v>305</v>
      </c>
      <c r="F257" s="196" t="s">
        <v>306</v>
      </c>
      <c r="G257" s="197" t="s">
        <v>208</v>
      </c>
      <c r="H257" s="198">
        <v>0.80500000000000005</v>
      </c>
      <c r="I257" s="199"/>
      <c r="J257" s="200">
        <f>ROUND(I257*H257,2)</f>
        <v>0</v>
      </c>
      <c r="K257" s="196" t="s">
        <v>159</v>
      </c>
      <c r="L257" s="41"/>
      <c r="M257" s="201" t="s">
        <v>20</v>
      </c>
      <c r="N257" s="202" t="s">
        <v>40</v>
      </c>
      <c r="O257" s="66"/>
      <c r="P257" s="203">
        <f>O257*H257</f>
        <v>0</v>
      </c>
      <c r="Q257" s="203">
        <v>0.17329600000000001</v>
      </c>
      <c r="R257" s="203">
        <f>Q257*H257</f>
        <v>0.13950328000000001</v>
      </c>
      <c r="S257" s="203">
        <v>0</v>
      </c>
      <c r="T257" s="20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5" t="s">
        <v>160</v>
      </c>
      <c r="AT257" s="205" t="s">
        <v>155</v>
      </c>
      <c r="AU257" s="205" t="s">
        <v>78</v>
      </c>
      <c r="AY257" s="19" t="s">
        <v>153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9" t="s">
        <v>76</v>
      </c>
      <c r="BK257" s="206">
        <f>ROUND(I257*H257,2)</f>
        <v>0</v>
      </c>
      <c r="BL257" s="19" t="s">
        <v>160</v>
      </c>
      <c r="BM257" s="205" t="s">
        <v>307</v>
      </c>
    </row>
    <row r="258" spans="1:65" s="14" customFormat="1" ht="11.25">
      <c r="B258" s="218"/>
      <c r="C258" s="219"/>
      <c r="D258" s="209" t="s">
        <v>162</v>
      </c>
      <c r="E258" s="220" t="s">
        <v>20</v>
      </c>
      <c r="F258" s="221" t="s">
        <v>308</v>
      </c>
      <c r="G258" s="219"/>
      <c r="H258" s="222">
        <v>0.7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162</v>
      </c>
      <c r="AU258" s="228" t="s">
        <v>78</v>
      </c>
      <c r="AV258" s="14" t="s">
        <v>78</v>
      </c>
      <c r="AW258" s="14" t="s">
        <v>31</v>
      </c>
      <c r="AX258" s="14" t="s">
        <v>69</v>
      </c>
      <c r="AY258" s="228" t="s">
        <v>153</v>
      </c>
    </row>
    <row r="259" spans="1:65" s="13" customFormat="1" ht="11.25">
      <c r="B259" s="207"/>
      <c r="C259" s="208"/>
      <c r="D259" s="209" t="s">
        <v>162</v>
      </c>
      <c r="E259" s="210" t="s">
        <v>20</v>
      </c>
      <c r="F259" s="211" t="s">
        <v>174</v>
      </c>
      <c r="G259" s="208"/>
      <c r="H259" s="210" t="s">
        <v>20</v>
      </c>
      <c r="I259" s="212"/>
      <c r="J259" s="208"/>
      <c r="K259" s="208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162</v>
      </c>
      <c r="AU259" s="217" t="s">
        <v>78</v>
      </c>
      <c r="AV259" s="13" t="s">
        <v>76</v>
      </c>
      <c r="AW259" s="13" t="s">
        <v>31</v>
      </c>
      <c r="AX259" s="13" t="s">
        <v>69</v>
      </c>
      <c r="AY259" s="217" t="s">
        <v>153</v>
      </c>
    </row>
    <row r="260" spans="1:65" s="14" customFormat="1" ht="11.25">
      <c r="B260" s="218"/>
      <c r="C260" s="219"/>
      <c r="D260" s="209" t="s">
        <v>162</v>
      </c>
      <c r="E260" s="220" t="s">
        <v>20</v>
      </c>
      <c r="F260" s="221" t="s">
        <v>309</v>
      </c>
      <c r="G260" s="219"/>
      <c r="H260" s="222">
        <v>0.105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162</v>
      </c>
      <c r="AU260" s="228" t="s">
        <v>78</v>
      </c>
      <c r="AV260" s="14" t="s">
        <v>78</v>
      </c>
      <c r="AW260" s="14" t="s">
        <v>31</v>
      </c>
      <c r="AX260" s="14" t="s">
        <v>69</v>
      </c>
      <c r="AY260" s="228" t="s">
        <v>153</v>
      </c>
    </row>
    <row r="261" spans="1:65" s="16" customFormat="1" ht="11.25">
      <c r="B261" s="240"/>
      <c r="C261" s="241"/>
      <c r="D261" s="209" t="s">
        <v>162</v>
      </c>
      <c r="E261" s="242" t="s">
        <v>20</v>
      </c>
      <c r="F261" s="243" t="s">
        <v>176</v>
      </c>
      <c r="G261" s="241"/>
      <c r="H261" s="244">
        <v>0.80500000000000005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162</v>
      </c>
      <c r="AU261" s="250" t="s">
        <v>78</v>
      </c>
      <c r="AV261" s="16" t="s">
        <v>160</v>
      </c>
      <c r="AW261" s="16" t="s">
        <v>31</v>
      </c>
      <c r="AX261" s="16" t="s">
        <v>76</v>
      </c>
      <c r="AY261" s="250" t="s">
        <v>153</v>
      </c>
    </row>
    <row r="262" spans="1:65" s="12" customFormat="1" ht="22.9" customHeight="1">
      <c r="B262" s="178"/>
      <c r="C262" s="179"/>
      <c r="D262" s="180" t="s">
        <v>68</v>
      </c>
      <c r="E262" s="192" t="s">
        <v>160</v>
      </c>
      <c r="F262" s="192" t="s">
        <v>310</v>
      </c>
      <c r="G262" s="179"/>
      <c r="H262" s="179"/>
      <c r="I262" s="182"/>
      <c r="J262" s="193">
        <f>BK262</f>
        <v>0</v>
      </c>
      <c r="K262" s="179"/>
      <c r="L262" s="184"/>
      <c r="M262" s="185"/>
      <c r="N262" s="186"/>
      <c r="O262" s="186"/>
      <c r="P262" s="187">
        <f>SUM(P263:P277)</f>
        <v>0</v>
      </c>
      <c r="Q262" s="186"/>
      <c r="R262" s="187">
        <f>SUM(R263:R277)</f>
        <v>0.35465183259999999</v>
      </c>
      <c r="S262" s="186"/>
      <c r="T262" s="188">
        <f>SUM(T263:T277)</f>
        <v>0</v>
      </c>
      <c r="AR262" s="189" t="s">
        <v>76</v>
      </c>
      <c r="AT262" s="190" t="s">
        <v>68</v>
      </c>
      <c r="AU262" s="190" t="s">
        <v>76</v>
      </c>
      <c r="AY262" s="189" t="s">
        <v>153</v>
      </c>
      <c r="BK262" s="191">
        <f>SUM(BK263:BK277)</f>
        <v>0</v>
      </c>
    </row>
    <row r="263" spans="1:65" s="2" customFormat="1" ht="36" customHeight="1">
      <c r="A263" s="36"/>
      <c r="B263" s="37"/>
      <c r="C263" s="194" t="s">
        <v>311</v>
      </c>
      <c r="D263" s="194" t="s">
        <v>155</v>
      </c>
      <c r="E263" s="195" t="s">
        <v>312</v>
      </c>
      <c r="F263" s="196" t="s">
        <v>313</v>
      </c>
      <c r="G263" s="197" t="s">
        <v>179</v>
      </c>
      <c r="H263" s="198">
        <v>2</v>
      </c>
      <c r="I263" s="199"/>
      <c r="J263" s="200">
        <f>ROUND(I263*H263,2)</f>
        <v>0</v>
      </c>
      <c r="K263" s="196" t="s">
        <v>159</v>
      </c>
      <c r="L263" s="41"/>
      <c r="M263" s="201" t="s">
        <v>20</v>
      </c>
      <c r="N263" s="202" t="s">
        <v>40</v>
      </c>
      <c r="O263" s="66"/>
      <c r="P263" s="203">
        <f>O263*H263</f>
        <v>0</v>
      </c>
      <c r="Q263" s="203">
        <v>5.8999999999999997E-2</v>
      </c>
      <c r="R263" s="203">
        <f>Q263*H263</f>
        <v>0.11799999999999999</v>
      </c>
      <c r="S263" s="203">
        <v>0</v>
      </c>
      <c r="T263" s="20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5" t="s">
        <v>160</v>
      </c>
      <c r="AT263" s="205" t="s">
        <v>155</v>
      </c>
      <c r="AU263" s="205" t="s">
        <v>78</v>
      </c>
      <c r="AY263" s="19" t="s">
        <v>153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9" t="s">
        <v>76</v>
      </c>
      <c r="BK263" s="206">
        <f>ROUND(I263*H263,2)</f>
        <v>0</v>
      </c>
      <c r="BL263" s="19" t="s">
        <v>160</v>
      </c>
      <c r="BM263" s="205" t="s">
        <v>314</v>
      </c>
    </row>
    <row r="264" spans="1:65" s="2" customFormat="1" ht="19.5">
      <c r="A264" s="36"/>
      <c r="B264" s="37"/>
      <c r="C264" s="38"/>
      <c r="D264" s="209" t="s">
        <v>315</v>
      </c>
      <c r="E264" s="38"/>
      <c r="F264" s="251" t="s">
        <v>316</v>
      </c>
      <c r="G264" s="38"/>
      <c r="H264" s="38"/>
      <c r="I264" s="117"/>
      <c r="J264" s="38"/>
      <c r="K264" s="38"/>
      <c r="L264" s="41"/>
      <c r="M264" s="252"/>
      <c r="N264" s="253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315</v>
      </c>
      <c r="AU264" s="19" t="s">
        <v>78</v>
      </c>
    </row>
    <row r="265" spans="1:65" s="2" customFormat="1" ht="36" customHeight="1">
      <c r="A265" s="36"/>
      <c r="B265" s="37"/>
      <c r="C265" s="194" t="s">
        <v>317</v>
      </c>
      <c r="D265" s="194" t="s">
        <v>155</v>
      </c>
      <c r="E265" s="195" t="s">
        <v>318</v>
      </c>
      <c r="F265" s="196" t="s">
        <v>319</v>
      </c>
      <c r="G265" s="197" t="s">
        <v>208</v>
      </c>
      <c r="H265" s="198">
        <v>0.60099999999999998</v>
      </c>
      <c r="I265" s="199"/>
      <c r="J265" s="200">
        <f>ROUND(I265*H265,2)</f>
        <v>0</v>
      </c>
      <c r="K265" s="196" t="s">
        <v>159</v>
      </c>
      <c r="L265" s="41"/>
      <c r="M265" s="201" t="s">
        <v>20</v>
      </c>
      <c r="N265" s="202" t="s">
        <v>40</v>
      </c>
      <c r="O265" s="66"/>
      <c r="P265" s="203">
        <f>O265*H265</f>
        <v>0</v>
      </c>
      <c r="Q265" s="203">
        <v>1.3426E-3</v>
      </c>
      <c r="R265" s="203">
        <f>Q265*H265</f>
        <v>8.0690259999999995E-4</v>
      </c>
      <c r="S265" s="203">
        <v>0</v>
      </c>
      <c r="T265" s="20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5" t="s">
        <v>160</v>
      </c>
      <c r="AT265" s="205" t="s">
        <v>155</v>
      </c>
      <c r="AU265" s="205" t="s">
        <v>78</v>
      </c>
      <c r="AY265" s="19" t="s">
        <v>153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9" t="s">
        <v>76</v>
      </c>
      <c r="BK265" s="206">
        <f>ROUND(I265*H265,2)</f>
        <v>0</v>
      </c>
      <c r="BL265" s="19" t="s">
        <v>160</v>
      </c>
      <c r="BM265" s="205" t="s">
        <v>320</v>
      </c>
    </row>
    <row r="266" spans="1:65" s="2" customFormat="1" ht="19.5">
      <c r="A266" s="36"/>
      <c r="B266" s="37"/>
      <c r="C266" s="38"/>
      <c r="D266" s="209" t="s">
        <v>315</v>
      </c>
      <c r="E266" s="38"/>
      <c r="F266" s="251" t="s">
        <v>316</v>
      </c>
      <c r="G266" s="38"/>
      <c r="H266" s="38"/>
      <c r="I266" s="117"/>
      <c r="J266" s="38"/>
      <c r="K266" s="38"/>
      <c r="L266" s="41"/>
      <c r="M266" s="252"/>
      <c r="N266" s="253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315</v>
      </c>
      <c r="AU266" s="19" t="s">
        <v>78</v>
      </c>
    </row>
    <row r="267" spans="1:65" s="14" customFormat="1" ht="11.25">
      <c r="B267" s="218"/>
      <c r="C267" s="219"/>
      <c r="D267" s="209" t="s">
        <v>162</v>
      </c>
      <c r="E267" s="220" t="s">
        <v>20</v>
      </c>
      <c r="F267" s="221" t="s">
        <v>321</v>
      </c>
      <c r="G267" s="219"/>
      <c r="H267" s="222">
        <v>0.52300000000000002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162</v>
      </c>
      <c r="AU267" s="228" t="s">
        <v>78</v>
      </c>
      <c r="AV267" s="14" t="s">
        <v>78</v>
      </c>
      <c r="AW267" s="14" t="s">
        <v>31</v>
      </c>
      <c r="AX267" s="14" t="s">
        <v>69</v>
      </c>
      <c r="AY267" s="228" t="s">
        <v>153</v>
      </c>
    </row>
    <row r="268" spans="1:65" s="13" customFormat="1" ht="11.25">
      <c r="B268" s="207"/>
      <c r="C268" s="208"/>
      <c r="D268" s="209" t="s">
        <v>162</v>
      </c>
      <c r="E268" s="210" t="s">
        <v>20</v>
      </c>
      <c r="F268" s="211" t="s">
        <v>174</v>
      </c>
      <c r="G268" s="208"/>
      <c r="H268" s="210" t="s">
        <v>20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162</v>
      </c>
      <c r="AU268" s="217" t="s">
        <v>78</v>
      </c>
      <c r="AV268" s="13" t="s">
        <v>76</v>
      </c>
      <c r="AW268" s="13" t="s">
        <v>31</v>
      </c>
      <c r="AX268" s="13" t="s">
        <v>69</v>
      </c>
      <c r="AY268" s="217" t="s">
        <v>153</v>
      </c>
    </row>
    <row r="269" spans="1:65" s="14" customFormat="1" ht="11.25">
      <c r="B269" s="218"/>
      <c r="C269" s="219"/>
      <c r="D269" s="209" t="s">
        <v>162</v>
      </c>
      <c r="E269" s="220" t="s">
        <v>20</v>
      </c>
      <c r="F269" s="221" t="s">
        <v>322</v>
      </c>
      <c r="G269" s="219"/>
      <c r="H269" s="222">
        <v>7.8E-2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162</v>
      </c>
      <c r="AU269" s="228" t="s">
        <v>78</v>
      </c>
      <c r="AV269" s="14" t="s">
        <v>78</v>
      </c>
      <c r="AW269" s="14" t="s">
        <v>31</v>
      </c>
      <c r="AX269" s="14" t="s">
        <v>69</v>
      </c>
      <c r="AY269" s="228" t="s">
        <v>153</v>
      </c>
    </row>
    <row r="270" spans="1:65" s="16" customFormat="1" ht="11.25">
      <c r="B270" s="240"/>
      <c r="C270" s="241"/>
      <c r="D270" s="209" t="s">
        <v>162</v>
      </c>
      <c r="E270" s="242" t="s">
        <v>20</v>
      </c>
      <c r="F270" s="243" t="s">
        <v>176</v>
      </c>
      <c r="G270" s="241"/>
      <c r="H270" s="244">
        <v>0.60099999999999998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162</v>
      </c>
      <c r="AU270" s="250" t="s">
        <v>78</v>
      </c>
      <c r="AV270" s="16" t="s">
        <v>160</v>
      </c>
      <c r="AW270" s="16" t="s">
        <v>31</v>
      </c>
      <c r="AX270" s="16" t="s">
        <v>76</v>
      </c>
      <c r="AY270" s="250" t="s">
        <v>153</v>
      </c>
    </row>
    <row r="271" spans="1:65" s="2" customFormat="1" ht="36" customHeight="1">
      <c r="A271" s="36"/>
      <c r="B271" s="37"/>
      <c r="C271" s="194" t="s">
        <v>323</v>
      </c>
      <c r="D271" s="194" t="s">
        <v>155</v>
      </c>
      <c r="E271" s="195" t="s">
        <v>324</v>
      </c>
      <c r="F271" s="196" t="s">
        <v>325</v>
      </c>
      <c r="G271" s="197" t="s">
        <v>208</v>
      </c>
      <c r="H271" s="198">
        <v>0.60099999999999998</v>
      </c>
      <c r="I271" s="199"/>
      <c r="J271" s="200">
        <f>ROUND(I271*H271,2)</f>
        <v>0</v>
      </c>
      <c r="K271" s="196" t="s">
        <v>159</v>
      </c>
      <c r="L271" s="41"/>
      <c r="M271" s="201" t="s">
        <v>20</v>
      </c>
      <c r="N271" s="202" t="s">
        <v>40</v>
      </c>
      <c r="O271" s="66"/>
      <c r="P271" s="203">
        <f>O271*H271</f>
        <v>0</v>
      </c>
      <c r="Q271" s="203">
        <v>0</v>
      </c>
      <c r="R271" s="203">
        <f>Q271*H271</f>
        <v>0</v>
      </c>
      <c r="S271" s="203">
        <v>0</v>
      </c>
      <c r="T271" s="20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5" t="s">
        <v>160</v>
      </c>
      <c r="AT271" s="205" t="s">
        <v>155</v>
      </c>
      <c r="AU271" s="205" t="s">
        <v>78</v>
      </c>
      <c r="AY271" s="19" t="s">
        <v>153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9" t="s">
        <v>76</v>
      </c>
      <c r="BK271" s="206">
        <f>ROUND(I271*H271,2)</f>
        <v>0</v>
      </c>
      <c r="BL271" s="19" t="s">
        <v>160</v>
      </c>
      <c r="BM271" s="205" t="s">
        <v>326</v>
      </c>
    </row>
    <row r="272" spans="1:65" s="2" customFormat="1" ht="19.5">
      <c r="A272" s="36"/>
      <c r="B272" s="37"/>
      <c r="C272" s="38"/>
      <c r="D272" s="209" t="s">
        <v>315</v>
      </c>
      <c r="E272" s="38"/>
      <c r="F272" s="251" t="s">
        <v>316</v>
      </c>
      <c r="G272" s="38"/>
      <c r="H272" s="38"/>
      <c r="I272" s="117"/>
      <c r="J272" s="38"/>
      <c r="K272" s="38"/>
      <c r="L272" s="41"/>
      <c r="M272" s="252"/>
      <c r="N272" s="253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315</v>
      </c>
      <c r="AU272" s="19" t="s">
        <v>78</v>
      </c>
    </row>
    <row r="273" spans="1:65" s="2" customFormat="1" ht="36" customHeight="1">
      <c r="A273" s="36"/>
      <c r="B273" s="37"/>
      <c r="C273" s="194" t="s">
        <v>327</v>
      </c>
      <c r="D273" s="194" t="s">
        <v>155</v>
      </c>
      <c r="E273" s="195" t="s">
        <v>328</v>
      </c>
      <c r="F273" s="196" t="s">
        <v>329</v>
      </c>
      <c r="G273" s="197" t="s">
        <v>201</v>
      </c>
      <c r="H273" s="198">
        <v>0.23300000000000001</v>
      </c>
      <c r="I273" s="199"/>
      <c r="J273" s="200">
        <f>ROUND(I273*H273,2)</f>
        <v>0</v>
      </c>
      <c r="K273" s="196" t="s">
        <v>159</v>
      </c>
      <c r="L273" s="41"/>
      <c r="M273" s="201" t="s">
        <v>20</v>
      </c>
      <c r="N273" s="202" t="s">
        <v>40</v>
      </c>
      <c r="O273" s="66"/>
      <c r="P273" s="203">
        <f>O273*H273</f>
        <v>0</v>
      </c>
      <c r="Q273" s="203">
        <v>1.221E-2</v>
      </c>
      <c r="R273" s="203">
        <f>Q273*H273</f>
        <v>2.8449300000000003E-3</v>
      </c>
      <c r="S273" s="203">
        <v>0</v>
      </c>
      <c r="T273" s="20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5" t="s">
        <v>160</v>
      </c>
      <c r="AT273" s="205" t="s">
        <v>155</v>
      </c>
      <c r="AU273" s="205" t="s">
        <v>78</v>
      </c>
      <c r="AY273" s="19" t="s">
        <v>153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9" t="s">
        <v>76</v>
      </c>
      <c r="BK273" s="206">
        <f>ROUND(I273*H273,2)</f>
        <v>0</v>
      </c>
      <c r="BL273" s="19" t="s">
        <v>160</v>
      </c>
      <c r="BM273" s="205" t="s">
        <v>330</v>
      </c>
    </row>
    <row r="274" spans="1:65" s="2" customFormat="1" ht="19.5">
      <c r="A274" s="36"/>
      <c r="B274" s="37"/>
      <c r="C274" s="38"/>
      <c r="D274" s="209" t="s">
        <v>315</v>
      </c>
      <c r="E274" s="38"/>
      <c r="F274" s="251" t="s">
        <v>316</v>
      </c>
      <c r="G274" s="38"/>
      <c r="H274" s="38"/>
      <c r="I274" s="117"/>
      <c r="J274" s="38"/>
      <c r="K274" s="38"/>
      <c r="L274" s="41"/>
      <c r="M274" s="252"/>
      <c r="N274" s="253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315</v>
      </c>
      <c r="AU274" s="19" t="s">
        <v>78</v>
      </c>
    </row>
    <row r="275" spans="1:65" s="14" customFormat="1" ht="11.25">
      <c r="B275" s="218"/>
      <c r="C275" s="219"/>
      <c r="D275" s="209" t="s">
        <v>162</v>
      </c>
      <c r="E275" s="220" t="s">
        <v>20</v>
      </c>
      <c r="F275" s="221" t="s">
        <v>331</v>
      </c>
      <c r="G275" s="219"/>
      <c r="H275" s="222">
        <v>0.23300000000000001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162</v>
      </c>
      <c r="AU275" s="228" t="s">
        <v>78</v>
      </c>
      <c r="AV275" s="14" t="s">
        <v>78</v>
      </c>
      <c r="AW275" s="14" t="s">
        <v>31</v>
      </c>
      <c r="AX275" s="14" t="s">
        <v>76</v>
      </c>
      <c r="AY275" s="228" t="s">
        <v>153</v>
      </c>
    </row>
    <row r="276" spans="1:65" s="2" customFormat="1" ht="16.5" customHeight="1">
      <c r="A276" s="36"/>
      <c r="B276" s="37"/>
      <c r="C276" s="254" t="s">
        <v>7</v>
      </c>
      <c r="D276" s="254" t="s">
        <v>332</v>
      </c>
      <c r="E276" s="255" t="s">
        <v>333</v>
      </c>
      <c r="F276" s="256" t="s">
        <v>334</v>
      </c>
      <c r="G276" s="257" t="s">
        <v>201</v>
      </c>
      <c r="H276" s="258">
        <v>0.23300000000000001</v>
      </c>
      <c r="I276" s="259"/>
      <c r="J276" s="260">
        <f>ROUND(I276*H276,2)</f>
        <v>0</v>
      </c>
      <c r="K276" s="256" t="s">
        <v>159</v>
      </c>
      <c r="L276" s="261"/>
      <c r="M276" s="262" t="s">
        <v>20</v>
      </c>
      <c r="N276" s="263" t="s">
        <v>40</v>
      </c>
      <c r="O276" s="66"/>
      <c r="P276" s="203">
        <f>O276*H276</f>
        <v>0</v>
      </c>
      <c r="Q276" s="203">
        <v>1</v>
      </c>
      <c r="R276" s="203">
        <f>Q276*H276</f>
        <v>0.23300000000000001</v>
      </c>
      <c r="S276" s="203">
        <v>0</v>
      </c>
      <c r="T276" s="20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5" t="s">
        <v>214</v>
      </c>
      <c r="AT276" s="205" t="s">
        <v>332</v>
      </c>
      <c r="AU276" s="205" t="s">
        <v>78</v>
      </c>
      <c r="AY276" s="19" t="s">
        <v>153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9" t="s">
        <v>76</v>
      </c>
      <c r="BK276" s="206">
        <f>ROUND(I276*H276,2)</f>
        <v>0</v>
      </c>
      <c r="BL276" s="19" t="s">
        <v>160</v>
      </c>
      <c r="BM276" s="205" t="s">
        <v>335</v>
      </c>
    </row>
    <row r="277" spans="1:65" s="2" customFormat="1" ht="19.5">
      <c r="A277" s="36"/>
      <c r="B277" s="37"/>
      <c r="C277" s="38"/>
      <c r="D277" s="209" t="s">
        <v>315</v>
      </c>
      <c r="E277" s="38"/>
      <c r="F277" s="251" t="s">
        <v>316</v>
      </c>
      <c r="G277" s="38"/>
      <c r="H277" s="38"/>
      <c r="I277" s="117"/>
      <c r="J277" s="38"/>
      <c r="K277" s="38"/>
      <c r="L277" s="41"/>
      <c r="M277" s="252"/>
      <c r="N277" s="253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315</v>
      </c>
      <c r="AU277" s="19" t="s">
        <v>78</v>
      </c>
    </row>
    <row r="278" spans="1:65" s="12" customFormat="1" ht="22.9" customHeight="1">
      <c r="B278" s="178"/>
      <c r="C278" s="179"/>
      <c r="D278" s="180" t="s">
        <v>68</v>
      </c>
      <c r="E278" s="192" t="s">
        <v>198</v>
      </c>
      <c r="F278" s="192" t="s">
        <v>336</v>
      </c>
      <c r="G278" s="179"/>
      <c r="H278" s="179"/>
      <c r="I278" s="182"/>
      <c r="J278" s="193">
        <f>BK278</f>
        <v>0</v>
      </c>
      <c r="K278" s="179"/>
      <c r="L278" s="184"/>
      <c r="M278" s="185"/>
      <c r="N278" s="186"/>
      <c r="O278" s="186"/>
      <c r="P278" s="187">
        <f>SUM(P279:P416)</f>
        <v>0</v>
      </c>
      <c r="Q278" s="186"/>
      <c r="R278" s="187">
        <f>SUM(R279:R416)</f>
        <v>7.6302865200000003</v>
      </c>
      <c r="S278" s="186"/>
      <c r="T278" s="188">
        <f>SUM(T279:T416)</f>
        <v>0</v>
      </c>
      <c r="AR278" s="189" t="s">
        <v>76</v>
      </c>
      <c r="AT278" s="190" t="s">
        <v>68</v>
      </c>
      <c r="AU278" s="190" t="s">
        <v>76</v>
      </c>
      <c r="AY278" s="189" t="s">
        <v>153</v>
      </c>
      <c r="BK278" s="191">
        <f>SUM(BK279:BK416)</f>
        <v>0</v>
      </c>
    </row>
    <row r="279" spans="1:65" s="2" customFormat="1" ht="36" customHeight="1">
      <c r="A279" s="36"/>
      <c r="B279" s="37"/>
      <c r="C279" s="194" t="s">
        <v>337</v>
      </c>
      <c r="D279" s="194" t="s">
        <v>155</v>
      </c>
      <c r="E279" s="195" t="s">
        <v>338</v>
      </c>
      <c r="F279" s="196" t="s">
        <v>339</v>
      </c>
      <c r="G279" s="197" t="s">
        <v>208</v>
      </c>
      <c r="H279" s="198">
        <v>228.68</v>
      </c>
      <c r="I279" s="199"/>
      <c r="J279" s="200">
        <f>ROUND(I279*H279,2)</f>
        <v>0</v>
      </c>
      <c r="K279" s="196" t="s">
        <v>159</v>
      </c>
      <c r="L279" s="41"/>
      <c r="M279" s="201" t="s">
        <v>20</v>
      </c>
      <c r="N279" s="202" t="s">
        <v>40</v>
      </c>
      <c r="O279" s="66"/>
      <c r="P279" s="203">
        <f>O279*H279</f>
        <v>0</v>
      </c>
      <c r="Q279" s="203">
        <v>4.3839999999999999E-3</v>
      </c>
      <c r="R279" s="203">
        <f>Q279*H279</f>
        <v>1.0025331200000001</v>
      </c>
      <c r="S279" s="203">
        <v>0</v>
      </c>
      <c r="T279" s="20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5" t="s">
        <v>160</v>
      </c>
      <c r="AT279" s="205" t="s">
        <v>155</v>
      </c>
      <c r="AU279" s="205" t="s">
        <v>78</v>
      </c>
      <c r="AY279" s="19" t="s">
        <v>153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9" t="s">
        <v>76</v>
      </c>
      <c r="BK279" s="206">
        <f>ROUND(I279*H279,2)</f>
        <v>0</v>
      </c>
      <c r="BL279" s="19" t="s">
        <v>160</v>
      </c>
      <c r="BM279" s="205" t="s">
        <v>340</v>
      </c>
    </row>
    <row r="280" spans="1:65" s="13" customFormat="1" ht="11.25">
      <c r="B280" s="207"/>
      <c r="C280" s="208"/>
      <c r="D280" s="209" t="s">
        <v>162</v>
      </c>
      <c r="E280" s="210" t="s">
        <v>20</v>
      </c>
      <c r="F280" s="211" t="s">
        <v>341</v>
      </c>
      <c r="G280" s="208"/>
      <c r="H280" s="210" t="s">
        <v>20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162</v>
      </c>
      <c r="AU280" s="217" t="s">
        <v>78</v>
      </c>
      <c r="AV280" s="13" t="s">
        <v>76</v>
      </c>
      <c r="AW280" s="13" t="s">
        <v>31</v>
      </c>
      <c r="AX280" s="13" t="s">
        <v>69</v>
      </c>
      <c r="AY280" s="217" t="s">
        <v>153</v>
      </c>
    </row>
    <row r="281" spans="1:65" s="14" customFormat="1" ht="11.25">
      <c r="B281" s="218"/>
      <c r="C281" s="219"/>
      <c r="D281" s="209" t="s">
        <v>162</v>
      </c>
      <c r="E281" s="220" t="s">
        <v>20</v>
      </c>
      <c r="F281" s="221" t="s">
        <v>342</v>
      </c>
      <c r="G281" s="219"/>
      <c r="H281" s="222">
        <v>22.044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162</v>
      </c>
      <c r="AU281" s="228" t="s">
        <v>78</v>
      </c>
      <c r="AV281" s="14" t="s">
        <v>78</v>
      </c>
      <c r="AW281" s="14" t="s">
        <v>31</v>
      </c>
      <c r="AX281" s="14" t="s">
        <v>69</v>
      </c>
      <c r="AY281" s="228" t="s">
        <v>153</v>
      </c>
    </row>
    <row r="282" spans="1:65" s="14" customFormat="1" ht="11.25">
      <c r="B282" s="218"/>
      <c r="C282" s="219"/>
      <c r="D282" s="209" t="s">
        <v>162</v>
      </c>
      <c r="E282" s="220" t="s">
        <v>20</v>
      </c>
      <c r="F282" s="221" t="s">
        <v>342</v>
      </c>
      <c r="G282" s="219"/>
      <c r="H282" s="222">
        <v>22.044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162</v>
      </c>
      <c r="AU282" s="228" t="s">
        <v>78</v>
      </c>
      <c r="AV282" s="14" t="s">
        <v>78</v>
      </c>
      <c r="AW282" s="14" t="s">
        <v>31</v>
      </c>
      <c r="AX282" s="14" t="s">
        <v>69</v>
      </c>
      <c r="AY282" s="228" t="s">
        <v>153</v>
      </c>
    </row>
    <row r="283" spans="1:65" s="14" customFormat="1" ht="11.25">
      <c r="B283" s="218"/>
      <c r="C283" s="219"/>
      <c r="D283" s="209" t="s">
        <v>162</v>
      </c>
      <c r="E283" s="220" t="s">
        <v>20</v>
      </c>
      <c r="F283" s="221" t="s">
        <v>343</v>
      </c>
      <c r="G283" s="219"/>
      <c r="H283" s="222">
        <v>-3.6360000000000001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162</v>
      </c>
      <c r="AU283" s="228" t="s">
        <v>78</v>
      </c>
      <c r="AV283" s="14" t="s">
        <v>78</v>
      </c>
      <c r="AW283" s="14" t="s">
        <v>31</v>
      </c>
      <c r="AX283" s="14" t="s">
        <v>69</v>
      </c>
      <c r="AY283" s="228" t="s">
        <v>153</v>
      </c>
    </row>
    <row r="284" spans="1:65" s="15" customFormat="1" ht="11.25">
      <c r="B284" s="229"/>
      <c r="C284" s="230"/>
      <c r="D284" s="209" t="s">
        <v>162</v>
      </c>
      <c r="E284" s="231" t="s">
        <v>20</v>
      </c>
      <c r="F284" s="232" t="s">
        <v>173</v>
      </c>
      <c r="G284" s="230"/>
      <c r="H284" s="233">
        <v>40.451999999999998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162</v>
      </c>
      <c r="AU284" s="239" t="s">
        <v>78</v>
      </c>
      <c r="AV284" s="15" t="s">
        <v>92</v>
      </c>
      <c r="AW284" s="15" t="s">
        <v>31</v>
      </c>
      <c r="AX284" s="15" t="s">
        <v>69</v>
      </c>
      <c r="AY284" s="239" t="s">
        <v>153</v>
      </c>
    </row>
    <row r="285" spans="1:65" s="13" customFormat="1" ht="11.25">
      <c r="B285" s="207"/>
      <c r="C285" s="208"/>
      <c r="D285" s="209" t="s">
        <v>162</v>
      </c>
      <c r="E285" s="210" t="s">
        <v>20</v>
      </c>
      <c r="F285" s="211" t="s">
        <v>344</v>
      </c>
      <c r="G285" s="208"/>
      <c r="H285" s="210" t="s">
        <v>20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162</v>
      </c>
      <c r="AU285" s="217" t="s">
        <v>78</v>
      </c>
      <c r="AV285" s="13" t="s">
        <v>76</v>
      </c>
      <c r="AW285" s="13" t="s">
        <v>31</v>
      </c>
      <c r="AX285" s="13" t="s">
        <v>69</v>
      </c>
      <c r="AY285" s="217" t="s">
        <v>153</v>
      </c>
    </row>
    <row r="286" spans="1:65" s="14" customFormat="1" ht="11.25">
      <c r="B286" s="218"/>
      <c r="C286" s="219"/>
      <c r="D286" s="209" t="s">
        <v>162</v>
      </c>
      <c r="E286" s="220" t="s">
        <v>20</v>
      </c>
      <c r="F286" s="221" t="s">
        <v>345</v>
      </c>
      <c r="G286" s="219"/>
      <c r="H286" s="222">
        <v>11.022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162</v>
      </c>
      <c r="AU286" s="228" t="s">
        <v>78</v>
      </c>
      <c r="AV286" s="14" t="s">
        <v>78</v>
      </c>
      <c r="AW286" s="14" t="s">
        <v>31</v>
      </c>
      <c r="AX286" s="14" t="s">
        <v>69</v>
      </c>
      <c r="AY286" s="228" t="s">
        <v>153</v>
      </c>
    </row>
    <row r="287" spans="1:65" s="14" customFormat="1" ht="11.25">
      <c r="B287" s="218"/>
      <c r="C287" s="219"/>
      <c r="D287" s="209" t="s">
        <v>162</v>
      </c>
      <c r="E287" s="220" t="s">
        <v>20</v>
      </c>
      <c r="F287" s="221" t="s">
        <v>346</v>
      </c>
      <c r="G287" s="219"/>
      <c r="H287" s="222">
        <v>22.044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162</v>
      </c>
      <c r="AU287" s="228" t="s">
        <v>78</v>
      </c>
      <c r="AV287" s="14" t="s">
        <v>78</v>
      </c>
      <c r="AW287" s="14" t="s">
        <v>31</v>
      </c>
      <c r="AX287" s="14" t="s">
        <v>69</v>
      </c>
      <c r="AY287" s="228" t="s">
        <v>153</v>
      </c>
    </row>
    <row r="288" spans="1:65" s="14" customFormat="1" ht="11.25">
      <c r="B288" s="218"/>
      <c r="C288" s="219"/>
      <c r="D288" s="209" t="s">
        <v>162</v>
      </c>
      <c r="E288" s="220" t="s">
        <v>20</v>
      </c>
      <c r="F288" s="221" t="s">
        <v>347</v>
      </c>
      <c r="G288" s="219"/>
      <c r="H288" s="222">
        <v>-7.2720000000000002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162</v>
      </c>
      <c r="AU288" s="228" t="s">
        <v>78</v>
      </c>
      <c r="AV288" s="14" t="s">
        <v>78</v>
      </c>
      <c r="AW288" s="14" t="s">
        <v>31</v>
      </c>
      <c r="AX288" s="14" t="s">
        <v>69</v>
      </c>
      <c r="AY288" s="228" t="s">
        <v>153</v>
      </c>
    </row>
    <row r="289" spans="2:51" s="15" customFormat="1" ht="11.25">
      <c r="B289" s="229"/>
      <c r="C289" s="230"/>
      <c r="D289" s="209" t="s">
        <v>162</v>
      </c>
      <c r="E289" s="231" t="s">
        <v>20</v>
      </c>
      <c r="F289" s="232" t="s">
        <v>173</v>
      </c>
      <c r="G289" s="230"/>
      <c r="H289" s="233">
        <v>25.794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162</v>
      </c>
      <c r="AU289" s="239" t="s">
        <v>78</v>
      </c>
      <c r="AV289" s="15" t="s">
        <v>92</v>
      </c>
      <c r="AW289" s="15" t="s">
        <v>31</v>
      </c>
      <c r="AX289" s="15" t="s">
        <v>69</v>
      </c>
      <c r="AY289" s="239" t="s">
        <v>153</v>
      </c>
    </row>
    <row r="290" spans="2:51" s="13" customFormat="1" ht="11.25">
      <c r="B290" s="207"/>
      <c r="C290" s="208"/>
      <c r="D290" s="209" t="s">
        <v>162</v>
      </c>
      <c r="E290" s="210" t="s">
        <v>20</v>
      </c>
      <c r="F290" s="211" t="s">
        <v>348</v>
      </c>
      <c r="G290" s="208"/>
      <c r="H290" s="210" t="s">
        <v>20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162</v>
      </c>
      <c r="AU290" s="217" t="s">
        <v>78</v>
      </c>
      <c r="AV290" s="13" t="s">
        <v>76</v>
      </c>
      <c r="AW290" s="13" t="s">
        <v>31</v>
      </c>
      <c r="AX290" s="13" t="s">
        <v>69</v>
      </c>
      <c r="AY290" s="217" t="s">
        <v>153</v>
      </c>
    </row>
    <row r="291" spans="2:51" s="14" customFormat="1" ht="11.25">
      <c r="B291" s="218"/>
      <c r="C291" s="219"/>
      <c r="D291" s="209" t="s">
        <v>162</v>
      </c>
      <c r="E291" s="220" t="s">
        <v>20</v>
      </c>
      <c r="F291" s="221" t="s">
        <v>349</v>
      </c>
      <c r="G291" s="219"/>
      <c r="H291" s="222">
        <v>48.807000000000002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162</v>
      </c>
      <c r="AU291" s="228" t="s">
        <v>78</v>
      </c>
      <c r="AV291" s="14" t="s">
        <v>78</v>
      </c>
      <c r="AW291" s="14" t="s">
        <v>31</v>
      </c>
      <c r="AX291" s="14" t="s">
        <v>69</v>
      </c>
      <c r="AY291" s="228" t="s">
        <v>153</v>
      </c>
    </row>
    <row r="292" spans="2:51" s="14" customFormat="1" ht="11.25">
      <c r="B292" s="218"/>
      <c r="C292" s="219"/>
      <c r="D292" s="209" t="s">
        <v>162</v>
      </c>
      <c r="E292" s="220" t="s">
        <v>20</v>
      </c>
      <c r="F292" s="221" t="s">
        <v>350</v>
      </c>
      <c r="G292" s="219"/>
      <c r="H292" s="222">
        <v>14.4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162</v>
      </c>
      <c r="AU292" s="228" t="s">
        <v>78</v>
      </c>
      <c r="AV292" s="14" t="s">
        <v>78</v>
      </c>
      <c r="AW292" s="14" t="s">
        <v>31</v>
      </c>
      <c r="AX292" s="14" t="s">
        <v>69</v>
      </c>
      <c r="AY292" s="228" t="s">
        <v>153</v>
      </c>
    </row>
    <row r="293" spans="2:51" s="14" customFormat="1" ht="11.25">
      <c r="B293" s="218"/>
      <c r="C293" s="219"/>
      <c r="D293" s="209" t="s">
        <v>162</v>
      </c>
      <c r="E293" s="220" t="s">
        <v>20</v>
      </c>
      <c r="F293" s="221" t="s">
        <v>351</v>
      </c>
      <c r="G293" s="219"/>
      <c r="H293" s="222">
        <v>13.478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162</v>
      </c>
      <c r="AU293" s="228" t="s">
        <v>78</v>
      </c>
      <c r="AV293" s="14" t="s">
        <v>78</v>
      </c>
      <c r="AW293" s="14" t="s">
        <v>31</v>
      </c>
      <c r="AX293" s="14" t="s">
        <v>69</v>
      </c>
      <c r="AY293" s="228" t="s">
        <v>153</v>
      </c>
    </row>
    <row r="294" spans="2:51" s="14" customFormat="1" ht="11.25">
      <c r="B294" s="218"/>
      <c r="C294" s="219"/>
      <c r="D294" s="209" t="s">
        <v>162</v>
      </c>
      <c r="E294" s="220" t="s">
        <v>20</v>
      </c>
      <c r="F294" s="221" t="s">
        <v>352</v>
      </c>
      <c r="G294" s="219"/>
      <c r="H294" s="222">
        <v>8.74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162</v>
      </c>
      <c r="AU294" s="228" t="s">
        <v>78</v>
      </c>
      <c r="AV294" s="14" t="s">
        <v>78</v>
      </c>
      <c r="AW294" s="14" t="s">
        <v>31</v>
      </c>
      <c r="AX294" s="14" t="s">
        <v>69</v>
      </c>
      <c r="AY294" s="228" t="s">
        <v>153</v>
      </c>
    </row>
    <row r="295" spans="2:51" s="14" customFormat="1" ht="11.25">
      <c r="B295" s="218"/>
      <c r="C295" s="219"/>
      <c r="D295" s="209" t="s">
        <v>162</v>
      </c>
      <c r="E295" s="220" t="s">
        <v>20</v>
      </c>
      <c r="F295" s="221" t="s">
        <v>353</v>
      </c>
      <c r="G295" s="219"/>
      <c r="H295" s="222">
        <v>-12.981999999999999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162</v>
      </c>
      <c r="AU295" s="228" t="s">
        <v>78</v>
      </c>
      <c r="AV295" s="14" t="s">
        <v>78</v>
      </c>
      <c r="AW295" s="14" t="s">
        <v>31</v>
      </c>
      <c r="AX295" s="14" t="s">
        <v>69</v>
      </c>
      <c r="AY295" s="228" t="s">
        <v>153</v>
      </c>
    </row>
    <row r="296" spans="2:51" s="15" customFormat="1" ht="11.25">
      <c r="B296" s="229"/>
      <c r="C296" s="230"/>
      <c r="D296" s="209" t="s">
        <v>162</v>
      </c>
      <c r="E296" s="231" t="s">
        <v>20</v>
      </c>
      <c r="F296" s="232" t="s">
        <v>173</v>
      </c>
      <c r="G296" s="230"/>
      <c r="H296" s="233">
        <v>72.442999999999998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162</v>
      </c>
      <c r="AU296" s="239" t="s">
        <v>78</v>
      </c>
      <c r="AV296" s="15" t="s">
        <v>92</v>
      </c>
      <c r="AW296" s="15" t="s">
        <v>31</v>
      </c>
      <c r="AX296" s="15" t="s">
        <v>69</v>
      </c>
      <c r="AY296" s="239" t="s">
        <v>153</v>
      </c>
    </row>
    <row r="297" spans="2:51" s="13" customFormat="1" ht="11.25">
      <c r="B297" s="207"/>
      <c r="C297" s="208"/>
      <c r="D297" s="209" t="s">
        <v>162</v>
      </c>
      <c r="E297" s="210" t="s">
        <v>20</v>
      </c>
      <c r="F297" s="211" t="s">
        <v>354</v>
      </c>
      <c r="G297" s="208"/>
      <c r="H297" s="210" t="s">
        <v>20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162</v>
      </c>
      <c r="AU297" s="217" t="s">
        <v>78</v>
      </c>
      <c r="AV297" s="13" t="s">
        <v>76</v>
      </c>
      <c r="AW297" s="13" t="s">
        <v>31</v>
      </c>
      <c r="AX297" s="13" t="s">
        <v>69</v>
      </c>
      <c r="AY297" s="217" t="s">
        <v>153</v>
      </c>
    </row>
    <row r="298" spans="2:51" s="14" customFormat="1" ht="11.25">
      <c r="B298" s="218"/>
      <c r="C298" s="219"/>
      <c r="D298" s="209" t="s">
        <v>162</v>
      </c>
      <c r="E298" s="220" t="s">
        <v>20</v>
      </c>
      <c r="F298" s="221" t="s">
        <v>355</v>
      </c>
      <c r="G298" s="219"/>
      <c r="H298" s="222">
        <v>16.268999999999998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162</v>
      </c>
      <c r="AU298" s="228" t="s">
        <v>78</v>
      </c>
      <c r="AV298" s="14" t="s">
        <v>78</v>
      </c>
      <c r="AW298" s="14" t="s">
        <v>31</v>
      </c>
      <c r="AX298" s="14" t="s">
        <v>69</v>
      </c>
      <c r="AY298" s="228" t="s">
        <v>153</v>
      </c>
    </row>
    <row r="299" spans="2:51" s="14" customFormat="1" ht="11.25">
      <c r="B299" s="218"/>
      <c r="C299" s="219"/>
      <c r="D299" s="209" t="s">
        <v>162</v>
      </c>
      <c r="E299" s="220" t="s">
        <v>20</v>
      </c>
      <c r="F299" s="221" t="s">
        <v>356</v>
      </c>
      <c r="G299" s="219"/>
      <c r="H299" s="222">
        <v>9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162</v>
      </c>
      <c r="AU299" s="228" t="s">
        <v>78</v>
      </c>
      <c r="AV299" s="14" t="s">
        <v>78</v>
      </c>
      <c r="AW299" s="14" t="s">
        <v>31</v>
      </c>
      <c r="AX299" s="14" t="s">
        <v>69</v>
      </c>
      <c r="AY299" s="228" t="s">
        <v>153</v>
      </c>
    </row>
    <row r="300" spans="2:51" s="14" customFormat="1" ht="11.25">
      <c r="B300" s="218"/>
      <c r="C300" s="219"/>
      <c r="D300" s="209" t="s">
        <v>162</v>
      </c>
      <c r="E300" s="220" t="s">
        <v>20</v>
      </c>
      <c r="F300" s="221" t="s">
        <v>357</v>
      </c>
      <c r="G300" s="219"/>
      <c r="H300" s="222">
        <v>8.2799999999999994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162</v>
      </c>
      <c r="AU300" s="228" t="s">
        <v>78</v>
      </c>
      <c r="AV300" s="14" t="s">
        <v>78</v>
      </c>
      <c r="AW300" s="14" t="s">
        <v>31</v>
      </c>
      <c r="AX300" s="14" t="s">
        <v>69</v>
      </c>
      <c r="AY300" s="228" t="s">
        <v>153</v>
      </c>
    </row>
    <row r="301" spans="2:51" s="14" customFormat="1" ht="11.25">
      <c r="B301" s="218"/>
      <c r="C301" s="219"/>
      <c r="D301" s="209" t="s">
        <v>162</v>
      </c>
      <c r="E301" s="220" t="s">
        <v>20</v>
      </c>
      <c r="F301" s="221" t="s">
        <v>358</v>
      </c>
      <c r="G301" s="219"/>
      <c r="H301" s="222">
        <v>3.887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162</v>
      </c>
      <c r="AU301" s="228" t="s">
        <v>78</v>
      </c>
      <c r="AV301" s="14" t="s">
        <v>78</v>
      </c>
      <c r="AW301" s="14" t="s">
        <v>31</v>
      </c>
      <c r="AX301" s="14" t="s">
        <v>69</v>
      </c>
      <c r="AY301" s="228" t="s">
        <v>153</v>
      </c>
    </row>
    <row r="302" spans="2:51" s="14" customFormat="1" ht="11.25">
      <c r="B302" s="218"/>
      <c r="C302" s="219"/>
      <c r="D302" s="209" t="s">
        <v>162</v>
      </c>
      <c r="E302" s="220" t="s">
        <v>20</v>
      </c>
      <c r="F302" s="221" t="s">
        <v>359</v>
      </c>
      <c r="G302" s="219"/>
      <c r="H302" s="222">
        <v>-6.4640000000000004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162</v>
      </c>
      <c r="AU302" s="228" t="s">
        <v>78</v>
      </c>
      <c r="AV302" s="14" t="s">
        <v>78</v>
      </c>
      <c r="AW302" s="14" t="s">
        <v>31</v>
      </c>
      <c r="AX302" s="14" t="s">
        <v>69</v>
      </c>
      <c r="AY302" s="228" t="s">
        <v>153</v>
      </c>
    </row>
    <row r="303" spans="2:51" s="15" customFormat="1" ht="11.25">
      <c r="B303" s="229"/>
      <c r="C303" s="230"/>
      <c r="D303" s="209" t="s">
        <v>162</v>
      </c>
      <c r="E303" s="231" t="s">
        <v>20</v>
      </c>
      <c r="F303" s="232" t="s">
        <v>173</v>
      </c>
      <c r="G303" s="230"/>
      <c r="H303" s="233">
        <v>30.972000000000001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162</v>
      </c>
      <c r="AU303" s="239" t="s">
        <v>78</v>
      </c>
      <c r="AV303" s="15" t="s">
        <v>92</v>
      </c>
      <c r="AW303" s="15" t="s">
        <v>31</v>
      </c>
      <c r="AX303" s="15" t="s">
        <v>69</v>
      </c>
      <c r="AY303" s="239" t="s">
        <v>153</v>
      </c>
    </row>
    <row r="304" spans="2:51" s="13" customFormat="1" ht="11.25">
      <c r="B304" s="207"/>
      <c r="C304" s="208"/>
      <c r="D304" s="209" t="s">
        <v>162</v>
      </c>
      <c r="E304" s="210" t="s">
        <v>20</v>
      </c>
      <c r="F304" s="211" t="s">
        <v>360</v>
      </c>
      <c r="G304" s="208"/>
      <c r="H304" s="210" t="s">
        <v>20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162</v>
      </c>
      <c r="AU304" s="217" t="s">
        <v>78</v>
      </c>
      <c r="AV304" s="13" t="s">
        <v>76</v>
      </c>
      <c r="AW304" s="13" t="s">
        <v>31</v>
      </c>
      <c r="AX304" s="13" t="s">
        <v>69</v>
      </c>
      <c r="AY304" s="217" t="s">
        <v>153</v>
      </c>
    </row>
    <row r="305" spans="2:51" s="13" customFormat="1" ht="11.25">
      <c r="B305" s="207"/>
      <c r="C305" s="208"/>
      <c r="D305" s="209" t="s">
        <v>162</v>
      </c>
      <c r="E305" s="210" t="s">
        <v>20</v>
      </c>
      <c r="F305" s="211" t="s">
        <v>361</v>
      </c>
      <c r="G305" s="208"/>
      <c r="H305" s="210" t="s">
        <v>20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162</v>
      </c>
      <c r="AU305" s="217" t="s">
        <v>78</v>
      </c>
      <c r="AV305" s="13" t="s">
        <v>76</v>
      </c>
      <c r="AW305" s="13" t="s">
        <v>31</v>
      </c>
      <c r="AX305" s="13" t="s">
        <v>69</v>
      </c>
      <c r="AY305" s="217" t="s">
        <v>153</v>
      </c>
    </row>
    <row r="306" spans="2:51" s="14" customFormat="1" ht="11.25">
      <c r="B306" s="218"/>
      <c r="C306" s="219"/>
      <c r="D306" s="209" t="s">
        <v>162</v>
      </c>
      <c r="E306" s="220" t="s">
        <v>20</v>
      </c>
      <c r="F306" s="221" t="s">
        <v>362</v>
      </c>
      <c r="G306" s="219"/>
      <c r="H306" s="222">
        <v>3.6360000000000001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162</v>
      </c>
      <c r="AU306" s="228" t="s">
        <v>78</v>
      </c>
      <c r="AV306" s="14" t="s">
        <v>78</v>
      </c>
      <c r="AW306" s="14" t="s">
        <v>31</v>
      </c>
      <c r="AX306" s="14" t="s">
        <v>69</v>
      </c>
      <c r="AY306" s="228" t="s">
        <v>153</v>
      </c>
    </row>
    <row r="307" spans="2:51" s="13" customFormat="1" ht="11.25">
      <c r="B307" s="207"/>
      <c r="C307" s="208"/>
      <c r="D307" s="209" t="s">
        <v>162</v>
      </c>
      <c r="E307" s="210" t="s">
        <v>20</v>
      </c>
      <c r="F307" s="211" t="s">
        <v>163</v>
      </c>
      <c r="G307" s="208"/>
      <c r="H307" s="210" t="s">
        <v>20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162</v>
      </c>
      <c r="AU307" s="217" t="s">
        <v>78</v>
      </c>
      <c r="AV307" s="13" t="s">
        <v>76</v>
      </c>
      <c r="AW307" s="13" t="s">
        <v>31</v>
      </c>
      <c r="AX307" s="13" t="s">
        <v>69</v>
      </c>
      <c r="AY307" s="217" t="s">
        <v>153</v>
      </c>
    </row>
    <row r="308" spans="2:51" s="14" customFormat="1" ht="11.25">
      <c r="B308" s="218"/>
      <c r="C308" s="219"/>
      <c r="D308" s="209" t="s">
        <v>162</v>
      </c>
      <c r="E308" s="220" t="s">
        <v>20</v>
      </c>
      <c r="F308" s="221" t="s">
        <v>363</v>
      </c>
      <c r="G308" s="219"/>
      <c r="H308" s="222">
        <v>4.04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162</v>
      </c>
      <c r="AU308" s="228" t="s">
        <v>78</v>
      </c>
      <c r="AV308" s="14" t="s">
        <v>78</v>
      </c>
      <c r="AW308" s="14" t="s">
        <v>31</v>
      </c>
      <c r="AX308" s="14" t="s">
        <v>69</v>
      </c>
      <c r="AY308" s="228" t="s">
        <v>153</v>
      </c>
    </row>
    <row r="309" spans="2:51" s="13" customFormat="1" ht="11.25">
      <c r="B309" s="207"/>
      <c r="C309" s="208"/>
      <c r="D309" s="209" t="s">
        <v>162</v>
      </c>
      <c r="E309" s="210" t="s">
        <v>20</v>
      </c>
      <c r="F309" s="211" t="s">
        <v>165</v>
      </c>
      <c r="G309" s="208"/>
      <c r="H309" s="210" t="s">
        <v>20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162</v>
      </c>
      <c r="AU309" s="217" t="s">
        <v>78</v>
      </c>
      <c r="AV309" s="13" t="s">
        <v>76</v>
      </c>
      <c r="AW309" s="13" t="s">
        <v>31</v>
      </c>
      <c r="AX309" s="13" t="s">
        <v>69</v>
      </c>
      <c r="AY309" s="217" t="s">
        <v>153</v>
      </c>
    </row>
    <row r="310" spans="2:51" s="14" customFormat="1" ht="11.25">
      <c r="B310" s="218"/>
      <c r="C310" s="219"/>
      <c r="D310" s="209" t="s">
        <v>162</v>
      </c>
      <c r="E310" s="220" t="s">
        <v>20</v>
      </c>
      <c r="F310" s="221" t="s">
        <v>362</v>
      </c>
      <c r="G310" s="219"/>
      <c r="H310" s="222">
        <v>3.6360000000000001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162</v>
      </c>
      <c r="AU310" s="228" t="s">
        <v>78</v>
      </c>
      <c r="AV310" s="14" t="s">
        <v>78</v>
      </c>
      <c r="AW310" s="14" t="s">
        <v>31</v>
      </c>
      <c r="AX310" s="14" t="s">
        <v>69</v>
      </c>
      <c r="AY310" s="228" t="s">
        <v>153</v>
      </c>
    </row>
    <row r="311" spans="2:51" s="13" customFormat="1" ht="11.25">
      <c r="B311" s="207"/>
      <c r="C311" s="208"/>
      <c r="D311" s="209" t="s">
        <v>162</v>
      </c>
      <c r="E311" s="210" t="s">
        <v>20</v>
      </c>
      <c r="F311" s="211" t="s">
        <v>167</v>
      </c>
      <c r="G311" s="208"/>
      <c r="H311" s="210" t="s">
        <v>20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162</v>
      </c>
      <c r="AU311" s="217" t="s">
        <v>78</v>
      </c>
      <c r="AV311" s="13" t="s">
        <v>76</v>
      </c>
      <c r="AW311" s="13" t="s">
        <v>31</v>
      </c>
      <c r="AX311" s="13" t="s">
        <v>69</v>
      </c>
      <c r="AY311" s="217" t="s">
        <v>153</v>
      </c>
    </row>
    <row r="312" spans="2:51" s="14" customFormat="1" ht="11.25">
      <c r="B312" s="218"/>
      <c r="C312" s="219"/>
      <c r="D312" s="209" t="s">
        <v>162</v>
      </c>
      <c r="E312" s="220" t="s">
        <v>20</v>
      </c>
      <c r="F312" s="221" t="s">
        <v>362</v>
      </c>
      <c r="G312" s="219"/>
      <c r="H312" s="222">
        <v>3.6360000000000001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162</v>
      </c>
      <c r="AU312" s="228" t="s">
        <v>78</v>
      </c>
      <c r="AV312" s="14" t="s">
        <v>78</v>
      </c>
      <c r="AW312" s="14" t="s">
        <v>31</v>
      </c>
      <c r="AX312" s="14" t="s">
        <v>69</v>
      </c>
      <c r="AY312" s="228" t="s">
        <v>153</v>
      </c>
    </row>
    <row r="313" spans="2:51" s="13" customFormat="1" ht="11.25">
      <c r="B313" s="207"/>
      <c r="C313" s="208"/>
      <c r="D313" s="209" t="s">
        <v>162</v>
      </c>
      <c r="E313" s="210" t="s">
        <v>20</v>
      </c>
      <c r="F313" s="211" t="s">
        <v>169</v>
      </c>
      <c r="G313" s="208"/>
      <c r="H313" s="210" t="s">
        <v>20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162</v>
      </c>
      <c r="AU313" s="217" t="s">
        <v>78</v>
      </c>
      <c r="AV313" s="13" t="s">
        <v>76</v>
      </c>
      <c r="AW313" s="13" t="s">
        <v>31</v>
      </c>
      <c r="AX313" s="13" t="s">
        <v>69</v>
      </c>
      <c r="AY313" s="217" t="s">
        <v>153</v>
      </c>
    </row>
    <row r="314" spans="2:51" s="14" customFormat="1" ht="11.25">
      <c r="B314" s="218"/>
      <c r="C314" s="219"/>
      <c r="D314" s="209" t="s">
        <v>162</v>
      </c>
      <c r="E314" s="220" t="s">
        <v>20</v>
      </c>
      <c r="F314" s="221" t="s">
        <v>364</v>
      </c>
      <c r="G314" s="219"/>
      <c r="H314" s="222">
        <v>10.907999999999999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162</v>
      </c>
      <c r="AU314" s="228" t="s">
        <v>78</v>
      </c>
      <c r="AV314" s="14" t="s">
        <v>78</v>
      </c>
      <c r="AW314" s="14" t="s">
        <v>31</v>
      </c>
      <c r="AX314" s="14" t="s">
        <v>69</v>
      </c>
      <c r="AY314" s="228" t="s">
        <v>153</v>
      </c>
    </row>
    <row r="315" spans="2:51" s="13" customFormat="1" ht="22.5">
      <c r="B315" s="207"/>
      <c r="C315" s="208"/>
      <c r="D315" s="209" t="s">
        <v>162</v>
      </c>
      <c r="E315" s="210" t="s">
        <v>20</v>
      </c>
      <c r="F315" s="211" t="s">
        <v>171</v>
      </c>
      <c r="G315" s="208"/>
      <c r="H315" s="210" t="s">
        <v>20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162</v>
      </c>
      <c r="AU315" s="217" t="s">
        <v>78</v>
      </c>
      <c r="AV315" s="13" t="s">
        <v>76</v>
      </c>
      <c r="AW315" s="13" t="s">
        <v>31</v>
      </c>
      <c r="AX315" s="13" t="s">
        <v>69</v>
      </c>
      <c r="AY315" s="217" t="s">
        <v>153</v>
      </c>
    </row>
    <row r="316" spans="2:51" s="14" customFormat="1" ht="11.25">
      <c r="B316" s="218"/>
      <c r="C316" s="219"/>
      <c r="D316" s="209" t="s">
        <v>162</v>
      </c>
      <c r="E316" s="220" t="s">
        <v>20</v>
      </c>
      <c r="F316" s="221" t="s">
        <v>365</v>
      </c>
      <c r="G316" s="219"/>
      <c r="H316" s="222">
        <v>3.335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162</v>
      </c>
      <c r="AU316" s="228" t="s">
        <v>78</v>
      </c>
      <c r="AV316" s="14" t="s">
        <v>78</v>
      </c>
      <c r="AW316" s="14" t="s">
        <v>31</v>
      </c>
      <c r="AX316" s="14" t="s">
        <v>69</v>
      </c>
      <c r="AY316" s="228" t="s">
        <v>153</v>
      </c>
    </row>
    <row r="317" spans="2:51" s="15" customFormat="1" ht="11.25">
      <c r="B317" s="229"/>
      <c r="C317" s="230"/>
      <c r="D317" s="209" t="s">
        <v>162</v>
      </c>
      <c r="E317" s="231" t="s">
        <v>20</v>
      </c>
      <c r="F317" s="232" t="s">
        <v>173</v>
      </c>
      <c r="G317" s="230"/>
      <c r="H317" s="233">
        <v>29.190999999999999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AT317" s="239" t="s">
        <v>162</v>
      </c>
      <c r="AU317" s="239" t="s">
        <v>78</v>
      </c>
      <c r="AV317" s="15" t="s">
        <v>92</v>
      </c>
      <c r="AW317" s="15" t="s">
        <v>31</v>
      </c>
      <c r="AX317" s="15" t="s">
        <v>69</v>
      </c>
      <c r="AY317" s="239" t="s">
        <v>153</v>
      </c>
    </row>
    <row r="318" spans="2:51" s="13" customFormat="1" ht="11.25">
      <c r="B318" s="207"/>
      <c r="C318" s="208"/>
      <c r="D318" s="209" t="s">
        <v>162</v>
      </c>
      <c r="E318" s="210" t="s">
        <v>20</v>
      </c>
      <c r="F318" s="211" t="s">
        <v>366</v>
      </c>
      <c r="G318" s="208"/>
      <c r="H318" s="210" t="s">
        <v>20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162</v>
      </c>
      <c r="AU318" s="217" t="s">
        <v>78</v>
      </c>
      <c r="AV318" s="13" t="s">
        <v>76</v>
      </c>
      <c r="AW318" s="13" t="s">
        <v>31</v>
      </c>
      <c r="AX318" s="13" t="s">
        <v>69</v>
      </c>
      <c r="AY318" s="217" t="s">
        <v>153</v>
      </c>
    </row>
    <row r="319" spans="2:51" s="14" customFormat="1" ht="11.25">
      <c r="B319" s="218"/>
      <c r="C319" s="219"/>
      <c r="D319" s="209" t="s">
        <v>162</v>
      </c>
      <c r="E319" s="220" t="s">
        <v>20</v>
      </c>
      <c r="F319" s="221" t="s">
        <v>367</v>
      </c>
      <c r="G319" s="219"/>
      <c r="H319" s="222">
        <v>29.827999999999999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162</v>
      </c>
      <c r="AU319" s="228" t="s">
        <v>78</v>
      </c>
      <c r="AV319" s="14" t="s">
        <v>78</v>
      </c>
      <c r="AW319" s="14" t="s">
        <v>31</v>
      </c>
      <c r="AX319" s="14" t="s">
        <v>69</v>
      </c>
      <c r="AY319" s="228" t="s">
        <v>153</v>
      </c>
    </row>
    <row r="320" spans="2:51" s="16" customFormat="1" ht="11.25">
      <c r="B320" s="240"/>
      <c r="C320" s="241"/>
      <c r="D320" s="209" t="s">
        <v>162</v>
      </c>
      <c r="E320" s="242" t="s">
        <v>20</v>
      </c>
      <c r="F320" s="243" t="s">
        <v>176</v>
      </c>
      <c r="G320" s="241"/>
      <c r="H320" s="244">
        <v>228.68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AT320" s="250" t="s">
        <v>162</v>
      </c>
      <c r="AU320" s="250" t="s">
        <v>78</v>
      </c>
      <c r="AV320" s="16" t="s">
        <v>160</v>
      </c>
      <c r="AW320" s="16" t="s">
        <v>31</v>
      </c>
      <c r="AX320" s="16" t="s">
        <v>76</v>
      </c>
      <c r="AY320" s="250" t="s">
        <v>153</v>
      </c>
    </row>
    <row r="321" spans="1:65" s="2" customFormat="1" ht="48" customHeight="1">
      <c r="A321" s="36"/>
      <c r="B321" s="37"/>
      <c r="C321" s="194" t="s">
        <v>368</v>
      </c>
      <c r="D321" s="194" t="s">
        <v>155</v>
      </c>
      <c r="E321" s="195" t="s">
        <v>369</v>
      </c>
      <c r="F321" s="196" t="s">
        <v>370</v>
      </c>
      <c r="G321" s="197" t="s">
        <v>208</v>
      </c>
      <c r="H321" s="198">
        <v>228.68</v>
      </c>
      <c r="I321" s="199"/>
      <c r="J321" s="200">
        <f>ROUND(I321*H321,2)</f>
        <v>0</v>
      </c>
      <c r="K321" s="196" t="s">
        <v>159</v>
      </c>
      <c r="L321" s="41"/>
      <c r="M321" s="201" t="s">
        <v>20</v>
      </c>
      <c r="N321" s="202" t="s">
        <v>40</v>
      </c>
      <c r="O321" s="66"/>
      <c r="P321" s="203">
        <f>O321*H321</f>
        <v>0</v>
      </c>
      <c r="Q321" s="203">
        <v>1.8380000000000001E-2</v>
      </c>
      <c r="R321" s="203">
        <f>Q321*H321</f>
        <v>4.2031384000000003</v>
      </c>
      <c r="S321" s="203">
        <v>0</v>
      </c>
      <c r="T321" s="204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5" t="s">
        <v>160</v>
      </c>
      <c r="AT321" s="205" t="s">
        <v>155</v>
      </c>
      <c r="AU321" s="205" t="s">
        <v>78</v>
      </c>
      <c r="AY321" s="19" t="s">
        <v>153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19" t="s">
        <v>76</v>
      </c>
      <c r="BK321" s="206">
        <f>ROUND(I321*H321,2)</f>
        <v>0</v>
      </c>
      <c r="BL321" s="19" t="s">
        <v>160</v>
      </c>
      <c r="BM321" s="205" t="s">
        <v>371</v>
      </c>
    </row>
    <row r="322" spans="1:65" s="13" customFormat="1" ht="11.25">
      <c r="B322" s="207"/>
      <c r="C322" s="208"/>
      <c r="D322" s="209" t="s">
        <v>162</v>
      </c>
      <c r="E322" s="210" t="s">
        <v>20</v>
      </c>
      <c r="F322" s="211" t="s">
        <v>341</v>
      </c>
      <c r="G322" s="208"/>
      <c r="H322" s="210" t="s">
        <v>20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162</v>
      </c>
      <c r="AU322" s="217" t="s">
        <v>78</v>
      </c>
      <c r="AV322" s="13" t="s">
        <v>76</v>
      </c>
      <c r="AW322" s="13" t="s">
        <v>31</v>
      </c>
      <c r="AX322" s="13" t="s">
        <v>69</v>
      </c>
      <c r="AY322" s="217" t="s">
        <v>153</v>
      </c>
    </row>
    <row r="323" spans="1:65" s="14" customFormat="1" ht="11.25">
      <c r="B323" s="218"/>
      <c r="C323" s="219"/>
      <c r="D323" s="209" t="s">
        <v>162</v>
      </c>
      <c r="E323" s="220" t="s">
        <v>20</v>
      </c>
      <c r="F323" s="221" t="s">
        <v>342</v>
      </c>
      <c r="G323" s="219"/>
      <c r="H323" s="222">
        <v>22.044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162</v>
      </c>
      <c r="AU323" s="228" t="s">
        <v>78</v>
      </c>
      <c r="AV323" s="14" t="s">
        <v>78</v>
      </c>
      <c r="AW323" s="14" t="s">
        <v>31</v>
      </c>
      <c r="AX323" s="14" t="s">
        <v>69</v>
      </c>
      <c r="AY323" s="228" t="s">
        <v>153</v>
      </c>
    </row>
    <row r="324" spans="1:65" s="14" customFormat="1" ht="11.25">
      <c r="B324" s="218"/>
      <c r="C324" s="219"/>
      <c r="D324" s="209" t="s">
        <v>162</v>
      </c>
      <c r="E324" s="220" t="s">
        <v>20</v>
      </c>
      <c r="F324" s="221" t="s">
        <v>342</v>
      </c>
      <c r="G324" s="219"/>
      <c r="H324" s="222">
        <v>22.044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162</v>
      </c>
      <c r="AU324" s="228" t="s">
        <v>78</v>
      </c>
      <c r="AV324" s="14" t="s">
        <v>78</v>
      </c>
      <c r="AW324" s="14" t="s">
        <v>31</v>
      </c>
      <c r="AX324" s="14" t="s">
        <v>69</v>
      </c>
      <c r="AY324" s="228" t="s">
        <v>153</v>
      </c>
    </row>
    <row r="325" spans="1:65" s="14" customFormat="1" ht="11.25">
      <c r="B325" s="218"/>
      <c r="C325" s="219"/>
      <c r="D325" s="209" t="s">
        <v>162</v>
      </c>
      <c r="E325" s="220" t="s">
        <v>20</v>
      </c>
      <c r="F325" s="221" t="s">
        <v>343</v>
      </c>
      <c r="G325" s="219"/>
      <c r="H325" s="222">
        <v>-3.6360000000000001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162</v>
      </c>
      <c r="AU325" s="228" t="s">
        <v>78</v>
      </c>
      <c r="AV325" s="14" t="s">
        <v>78</v>
      </c>
      <c r="AW325" s="14" t="s">
        <v>31</v>
      </c>
      <c r="AX325" s="14" t="s">
        <v>69</v>
      </c>
      <c r="AY325" s="228" t="s">
        <v>153</v>
      </c>
    </row>
    <row r="326" spans="1:65" s="15" customFormat="1" ht="11.25">
      <c r="B326" s="229"/>
      <c r="C326" s="230"/>
      <c r="D326" s="209" t="s">
        <v>162</v>
      </c>
      <c r="E326" s="231" t="s">
        <v>20</v>
      </c>
      <c r="F326" s="232" t="s">
        <v>173</v>
      </c>
      <c r="G326" s="230"/>
      <c r="H326" s="233">
        <v>40.451999999999998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162</v>
      </c>
      <c r="AU326" s="239" t="s">
        <v>78</v>
      </c>
      <c r="AV326" s="15" t="s">
        <v>92</v>
      </c>
      <c r="AW326" s="15" t="s">
        <v>31</v>
      </c>
      <c r="AX326" s="15" t="s">
        <v>69</v>
      </c>
      <c r="AY326" s="239" t="s">
        <v>153</v>
      </c>
    </row>
    <row r="327" spans="1:65" s="13" customFormat="1" ht="11.25">
      <c r="B327" s="207"/>
      <c r="C327" s="208"/>
      <c r="D327" s="209" t="s">
        <v>162</v>
      </c>
      <c r="E327" s="210" t="s">
        <v>20</v>
      </c>
      <c r="F327" s="211" t="s">
        <v>344</v>
      </c>
      <c r="G327" s="208"/>
      <c r="H327" s="210" t="s">
        <v>20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162</v>
      </c>
      <c r="AU327" s="217" t="s">
        <v>78</v>
      </c>
      <c r="AV327" s="13" t="s">
        <v>76</v>
      </c>
      <c r="AW327" s="13" t="s">
        <v>31</v>
      </c>
      <c r="AX327" s="13" t="s">
        <v>69</v>
      </c>
      <c r="AY327" s="217" t="s">
        <v>153</v>
      </c>
    </row>
    <row r="328" spans="1:65" s="14" customFormat="1" ht="11.25">
      <c r="B328" s="218"/>
      <c r="C328" s="219"/>
      <c r="D328" s="209" t="s">
        <v>162</v>
      </c>
      <c r="E328" s="220" t="s">
        <v>20</v>
      </c>
      <c r="F328" s="221" t="s">
        <v>345</v>
      </c>
      <c r="G328" s="219"/>
      <c r="H328" s="222">
        <v>11.022</v>
      </c>
      <c r="I328" s="223"/>
      <c r="J328" s="219"/>
      <c r="K328" s="219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162</v>
      </c>
      <c r="AU328" s="228" t="s">
        <v>78</v>
      </c>
      <c r="AV328" s="14" t="s">
        <v>78</v>
      </c>
      <c r="AW328" s="14" t="s">
        <v>31</v>
      </c>
      <c r="AX328" s="14" t="s">
        <v>69</v>
      </c>
      <c r="AY328" s="228" t="s">
        <v>153</v>
      </c>
    </row>
    <row r="329" spans="1:65" s="14" customFormat="1" ht="11.25">
      <c r="B329" s="218"/>
      <c r="C329" s="219"/>
      <c r="D329" s="209" t="s">
        <v>162</v>
      </c>
      <c r="E329" s="220" t="s">
        <v>20</v>
      </c>
      <c r="F329" s="221" t="s">
        <v>346</v>
      </c>
      <c r="G329" s="219"/>
      <c r="H329" s="222">
        <v>22.044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162</v>
      </c>
      <c r="AU329" s="228" t="s">
        <v>78</v>
      </c>
      <c r="AV329" s="14" t="s">
        <v>78</v>
      </c>
      <c r="AW329" s="14" t="s">
        <v>31</v>
      </c>
      <c r="AX329" s="14" t="s">
        <v>69</v>
      </c>
      <c r="AY329" s="228" t="s">
        <v>153</v>
      </c>
    </row>
    <row r="330" spans="1:65" s="14" customFormat="1" ht="11.25">
      <c r="B330" s="218"/>
      <c r="C330" s="219"/>
      <c r="D330" s="209" t="s">
        <v>162</v>
      </c>
      <c r="E330" s="220" t="s">
        <v>20</v>
      </c>
      <c r="F330" s="221" t="s">
        <v>347</v>
      </c>
      <c r="G330" s="219"/>
      <c r="H330" s="222">
        <v>-7.2720000000000002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162</v>
      </c>
      <c r="AU330" s="228" t="s">
        <v>78</v>
      </c>
      <c r="AV330" s="14" t="s">
        <v>78</v>
      </c>
      <c r="AW330" s="14" t="s">
        <v>31</v>
      </c>
      <c r="AX330" s="14" t="s">
        <v>69</v>
      </c>
      <c r="AY330" s="228" t="s">
        <v>153</v>
      </c>
    </row>
    <row r="331" spans="1:65" s="15" customFormat="1" ht="11.25">
      <c r="B331" s="229"/>
      <c r="C331" s="230"/>
      <c r="D331" s="209" t="s">
        <v>162</v>
      </c>
      <c r="E331" s="231" t="s">
        <v>20</v>
      </c>
      <c r="F331" s="232" t="s">
        <v>173</v>
      </c>
      <c r="G331" s="230"/>
      <c r="H331" s="233">
        <v>25.794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162</v>
      </c>
      <c r="AU331" s="239" t="s">
        <v>78</v>
      </c>
      <c r="AV331" s="15" t="s">
        <v>92</v>
      </c>
      <c r="AW331" s="15" t="s">
        <v>31</v>
      </c>
      <c r="AX331" s="15" t="s">
        <v>69</v>
      </c>
      <c r="AY331" s="239" t="s">
        <v>153</v>
      </c>
    </row>
    <row r="332" spans="1:65" s="13" customFormat="1" ht="11.25">
      <c r="B332" s="207"/>
      <c r="C332" s="208"/>
      <c r="D332" s="209" t="s">
        <v>162</v>
      </c>
      <c r="E332" s="210" t="s">
        <v>20</v>
      </c>
      <c r="F332" s="211" t="s">
        <v>348</v>
      </c>
      <c r="G332" s="208"/>
      <c r="H332" s="210" t="s">
        <v>20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162</v>
      </c>
      <c r="AU332" s="217" t="s">
        <v>78</v>
      </c>
      <c r="AV332" s="13" t="s">
        <v>76</v>
      </c>
      <c r="AW332" s="13" t="s">
        <v>31</v>
      </c>
      <c r="AX332" s="13" t="s">
        <v>69</v>
      </c>
      <c r="AY332" s="217" t="s">
        <v>153</v>
      </c>
    </row>
    <row r="333" spans="1:65" s="14" customFormat="1" ht="11.25">
      <c r="B333" s="218"/>
      <c r="C333" s="219"/>
      <c r="D333" s="209" t="s">
        <v>162</v>
      </c>
      <c r="E333" s="220" t="s">
        <v>20</v>
      </c>
      <c r="F333" s="221" t="s">
        <v>349</v>
      </c>
      <c r="G333" s="219"/>
      <c r="H333" s="222">
        <v>48.807000000000002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162</v>
      </c>
      <c r="AU333" s="228" t="s">
        <v>78</v>
      </c>
      <c r="AV333" s="14" t="s">
        <v>78</v>
      </c>
      <c r="AW333" s="14" t="s">
        <v>31</v>
      </c>
      <c r="AX333" s="14" t="s">
        <v>69</v>
      </c>
      <c r="AY333" s="228" t="s">
        <v>153</v>
      </c>
    </row>
    <row r="334" spans="1:65" s="14" customFormat="1" ht="11.25">
      <c r="B334" s="218"/>
      <c r="C334" s="219"/>
      <c r="D334" s="209" t="s">
        <v>162</v>
      </c>
      <c r="E334" s="220" t="s">
        <v>20</v>
      </c>
      <c r="F334" s="221" t="s">
        <v>350</v>
      </c>
      <c r="G334" s="219"/>
      <c r="H334" s="222">
        <v>14.4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162</v>
      </c>
      <c r="AU334" s="228" t="s">
        <v>78</v>
      </c>
      <c r="AV334" s="14" t="s">
        <v>78</v>
      </c>
      <c r="AW334" s="14" t="s">
        <v>31</v>
      </c>
      <c r="AX334" s="14" t="s">
        <v>69</v>
      </c>
      <c r="AY334" s="228" t="s">
        <v>153</v>
      </c>
    </row>
    <row r="335" spans="1:65" s="14" customFormat="1" ht="11.25">
      <c r="B335" s="218"/>
      <c r="C335" s="219"/>
      <c r="D335" s="209" t="s">
        <v>162</v>
      </c>
      <c r="E335" s="220" t="s">
        <v>20</v>
      </c>
      <c r="F335" s="221" t="s">
        <v>351</v>
      </c>
      <c r="G335" s="219"/>
      <c r="H335" s="222">
        <v>13.478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162</v>
      </c>
      <c r="AU335" s="228" t="s">
        <v>78</v>
      </c>
      <c r="AV335" s="14" t="s">
        <v>78</v>
      </c>
      <c r="AW335" s="14" t="s">
        <v>31</v>
      </c>
      <c r="AX335" s="14" t="s">
        <v>69</v>
      </c>
      <c r="AY335" s="228" t="s">
        <v>153</v>
      </c>
    </row>
    <row r="336" spans="1:65" s="14" customFormat="1" ht="11.25">
      <c r="B336" s="218"/>
      <c r="C336" s="219"/>
      <c r="D336" s="209" t="s">
        <v>162</v>
      </c>
      <c r="E336" s="220" t="s">
        <v>20</v>
      </c>
      <c r="F336" s="221" t="s">
        <v>352</v>
      </c>
      <c r="G336" s="219"/>
      <c r="H336" s="222">
        <v>8.74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162</v>
      </c>
      <c r="AU336" s="228" t="s">
        <v>78</v>
      </c>
      <c r="AV336" s="14" t="s">
        <v>78</v>
      </c>
      <c r="AW336" s="14" t="s">
        <v>31</v>
      </c>
      <c r="AX336" s="14" t="s">
        <v>69</v>
      </c>
      <c r="AY336" s="228" t="s">
        <v>153</v>
      </c>
    </row>
    <row r="337" spans="2:51" s="14" customFormat="1" ht="11.25">
      <c r="B337" s="218"/>
      <c r="C337" s="219"/>
      <c r="D337" s="209" t="s">
        <v>162</v>
      </c>
      <c r="E337" s="220" t="s">
        <v>20</v>
      </c>
      <c r="F337" s="221" t="s">
        <v>353</v>
      </c>
      <c r="G337" s="219"/>
      <c r="H337" s="222">
        <v>-12.981999999999999</v>
      </c>
      <c r="I337" s="223"/>
      <c r="J337" s="219"/>
      <c r="K337" s="219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162</v>
      </c>
      <c r="AU337" s="228" t="s">
        <v>78</v>
      </c>
      <c r="AV337" s="14" t="s">
        <v>78</v>
      </c>
      <c r="AW337" s="14" t="s">
        <v>31</v>
      </c>
      <c r="AX337" s="14" t="s">
        <v>69</v>
      </c>
      <c r="AY337" s="228" t="s">
        <v>153</v>
      </c>
    </row>
    <row r="338" spans="2:51" s="15" customFormat="1" ht="11.25">
      <c r="B338" s="229"/>
      <c r="C338" s="230"/>
      <c r="D338" s="209" t="s">
        <v>162</v>
      </c>
      <c r="E338" s="231" t="s">
        <v>20</v>
      </c>
      <c r="F338" s="232" t="s">
        <v>173</v>
      </c>
      <c r="G338" s="230"/>
      <c r="H338" s="233">
        <v>72.442999999999998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162</v>
      </c>
      <c r="AU338" s="239" t="s">
        <v>78</v>
      </c>
      <c r="AV338" s="15" t="s">
        <v>92</v>
      </c>
      <c r="AW338" s="15" t="s">
        <v>31</v>
      </c>
      <c r="AX338" s="15" t="s">
        <v>69</v>
      </c>
      <c r="AY338" s="239" t="s">
        <v>153</v>
      </c>
    </row>
    <row r="339" spans="2:51" s="13" customFormat="1" ht="11.25">
      <c r="B339" s="207"/>
      <c r="C339" s="208"/>
      <c r="D339" s="209" t="s">
        <v>162</v>
      </c>
      <c r="E339" s="210" t="s">
        <v>20</v>
      </c>
      <c r="F339" s="211" t="s">
        <v>354</v>
      </c>
      <c r="G339" s="208"/>
      <c r="H339" s="210" t="s">
        <v>20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162</v>
      </c>
      <c r="AU339" s="217" t="s">
        <v>78</v>
      </c>
      <c r="AV339" s="13" t="s">
        <v>76</v>
      </c>
      <c r="AW339" s="13" t="s">
        <v>31</v>
      </c>
      <c r="AX339" s="13" t="s">
        <v>69</v>
      </c>
      <c r="AY339" s="217" t="s">
        <v>153</v>
      </c>
    </row>
    <row r="340" spans="2:51" s="14" customFormat="1" ht="11.25">
      <c r="B340" s="218"/>
      <c r="C340" s="219"/>
      <c r="D340" s="209" t="s">
        <v>162</v>
      </c>
      <c r="E340" s="220" t="s">
        <v>20</v>
      </c>
      <c r="F340" s="221" t="s">
        <v>355</v>
      </c>
      <c r="G340" s="219"/>
      <c r="H340" s="222">
        <v>16.268999999999998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162</v>
      </c>
      <c r="AU340" s="228" t="s">
        <v>78</v>
      </c>
      <c r="AV340" s="14" t="s">
        <v>78</v>
      </c>
      <c r="AW340" s="14" t="s">
        <v>31</v>
      </c>
      <c r="AX340" s="14" t="s">
        <v>69</v>
      </c>
      <c r="AY340" s="228" t="s">
        <v>153</v>
      </c>
    </row>
    <row r="341" spans="2:51" s="14" customFormat="1" ht="11.25">
      <c r="B341" s="218"/>
      <c r="C341" s="219"/>
      <c r="D341" s="209" t="s">
        <v>162</v>
      </c>
      <c r="E341" s="220" t="s">
        <v>20</v>
      </c>
      <c r="F341" s="221" t="s">
        <v>356</v>
      </c>
      <c r="G341" s="219"/>
      <c r="H341" s="222">
        <v>9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162</v>
      </c>
      <c r="AU341" s="228" t="s">
        <v>78</v>
      </c>
      <c r="AV341" s="14" t="s">
        <v>78</v>
      </c>
      <c r="AW341" s="14" t="s">
        <v>31</v>
      </c>
      <c r="AX341" s="14" t="s">
        <v>69</v>
      </c>
      <c r="AY341" s="228" t="s">
        <v>153</v>
      </c>
    </row>
    <row r="342" spans="2:51" s="14" customFormat="1" ht="11.25">
      <c r="B342" s="218"/>
      <c r="C342" s="219"/>
      <c r="D342" s="209" t="s">
        <v>162</v>
      </c>
      <c r="E342" s="220" t="s">
        <v>20</v>
      </c>
      <c r="F342" s="221" t="s">
        <v>357</v>
      </c>
      <c r="G342" s="219"/>
      <c r="H342" s="222">
        <v>8.2799999999999994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162</v>
      </c>
      <c r="AU342" s="228" t="s">
        <v>78</v>
      </c>
      <c r="AV342" s="14" t="s">
        <v>78</v>
      </c>
      <c r="AW342" s="14" t="s">
        <v>31</v>
      </c>
      <c r="AX342" s="14" t="s">
        <v>69</v>
      </c>
      <c r="AY342" s="228" t="s">
        <v>153</v>
      </c>
    </row>
    <row r="343" spans="2:51" s="14" customFormat="1" ht="11.25">
      <c r="B343" s="218"/>
      <c r="C343" s="219"/>
      <c r="D343" s="209" t="s">
        <v>162</v>
      </c>
      <c r="E343" s="220" t="s">
        <v>20</v>
      </c>
      <c r="F343" s="221" t="s">
        <v>358</v>
      </c>
      <c r="G343" s="219"/>
      <c r="H343" s="222">
        <v>3.887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162</v>
      </c>
      <c r="AU343" s="228" t="s">
        <v>78</v>
      </c>
      <c r="AV343" s="14" t="s">
        <v>78</v>
      </c>
      <c r="AW343" s="14" t="s">
        <v>31</v>
      </c>
      <c r="AX343" s="14" t="s">
        <v>69</v>
      </c>
      <c r="AY343" s="228" t="s">
        <v>153</v>
      </c>
    </row>
    <row r="344" spans="2:51" s="14" customFormat="1" ht="11.25">
      <c r="B344" s="218"/>
      <c r="C344" s="219"/>
      <c r="D344" s="209" t="s">
        <v>162</v>
      </c>
      <c r="E344" s="220" t="s">
        <v>20</v>
      </c>
      <c r="F344" s="221" t="s">
        <v>359</v>
      </c>
      <c r="G344" s="219"/>
      <c r="H344" s="222">
        <v>-6.4640000000000004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162</v>
      </c>
      <c r="AU344" s="228" t="s">
        <v>78</v>
      </c>
      <c r="AV344" s="14" t="s">
        <v>78</v>
      </c>
      <c r="AW344" s="14" t="s">
        <v>31</v>
      </c>
      <c r="AX344" s="14" t="s">
        <v>69</v>
      </c>
      <c r="AY344" s="228" t="s">
        <v>153</v>
      </c>
    </row>
    <row r="345" spans="2:51" s="15" customFormat="1" ht="11.25">
      <c r="B345" s="229"/>
      <c r="C345" s="230"/>
      <c r="D345" s="209" t="s">
        <v>162</v>
      </c>
      <c r="E345" s="231" t="s">
        <v>20</v>
      </c>
      <c r="F345" s="232" t="s">
        <v>173</v>
      </c>
      <c r="G345" s="230"/>
      <c r="H345" s="233">
        <v>30.972000000000001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162</v>
      </c>
      <c r="AU345" s="239" t="s">
        <v>78</v>
      </c>
      <c r="AV345" s="15" t="s">
        <v>92</v>
      </c>
      <c r="AW345" s="15" t="s">
        <v>31</v>
      </c>
      <c r="AX345" s="15" t="s">
        <v>69</v>
      </c>
      <c r="AY345" s="239" t="s">
        <v>153</v>
      </c>
    </row>
    <row r="346" spans="2:51" s="13" customFormat="1" ht="11.25">
      <c r="B346" s="207"/>
      <c r="C346" s="208"/>
      <c r="D346" s="209" t="s">
        <v>162</v>
      </c>
      <c r="E346" s="210" t="s">
        <v>20</v>
      </c>
      <c r="F346" s="211" t="s">
        <v>360</v>
      </c>
      <c r="G346" s="208"/>
      <c r="H346" s="210" t="s">
        <v>20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162</v>
      </c>
      <c r="AU346" s="217" t="s">
        <v>78</v>
      </c>
      <c r="AV346" s="13" t="s">
        <v>76</v>
      </c>
      <c r="AW346" s="13" t="s">
        <v>31</v>
      </c>
      <c r="AX346" s="13" t="s">
        <v>69</v>
      </c>
      <c r="AY346" s="217" t="s">
        <v>153</v>
      </c>
    </row>
    <row r="347" spans="2:51" s="13" customFormat="1" ht="11.25">
      <c r="B347" s="207"/>
      <c r="C347" s="208"/>
      <c r="D347" s="209" t="s">
        <v>162</v>
      </c>
      <c r="E347" s="210" t="s">
        <v>20</v>
      </c>
      <c r="F347" s="211" t="s">
        <v>372</v>
      </c>
      <c r="G347" s="208"/>
      <c r="H347" s="210" t="s">
        <v>20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162</v>
      </c>
      <c r="AU347" s="217" t="s">
        <v>78</v>
      </c>
      <c r="AV347" s="13" t="s">
        <v>76</v>
      </c>
      <c r="AW347" s="13" t="s">
        <v>31</v>
      </c>
      <c r="AX347" s="13" t="s">
        <v>69</v>
      </c>
      <c r="AY347" s="217" t="s">
        <v>153</v>
      </c>
    </row>
    <row r="348" spans="2:51" s="14" customFormat="1" ht="11.25">
      <c r="B348" s="218"/>
      <c r="C348" s="219"/>
      <c r="D348" s="209" t="s">
        <v>162</v>
      </c>
      <c r="E348" s="220" t="s">
        <v>20</v>
      </c>
      <c r="F348" s="221" t="s">
        <v>362</v>
      </c>
      <c r="G348" s="219"/>
      <c r="H348" s="222">
        <v>3.6360000000000001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162</v>
      </c>
      <c r="AU348" s="228" t="s">
        <v>78</v>
      </c>
      <c r="AV348" s="14" t="s">
        <v>78</v>
      </c>
      <c r="AW348" s="14" t="s">
        <v>31</v>
      </c>
      <c r="AX348" s="14" t="s">
        <v>69</v>
      </c>
      <c r="AY348" s="228" t="s">
        <v>153</v>
      </c>
    </row>
    <row r="349" spans="2:51" s="13" customFormat="1" ht="11.25">
      <c r="B349" s="207"/>
      <c r="C349" s="208"/>
      <c r="D349" s="209" t="s">
        <v>162</v>
      </c>
      <c r="E349" s="210" t="s">
        <v>20</v>
      </c>
      <c r="F349" s="211" t="s">
        <v>163</v>
      </c>
      <c r="G349" s="208"/>
      <c r="H349" s="210" t="s">
        <v>20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162</v>
      </c>
      <c r="AU349" s="217" t="s">
        <v>78</v>
      </c>
      <c r="AV349" s="13" t="s">
        <v>76</v>
      </c>
      <c r="AW349" s="13" t="s">
        <v>31</v>
      </c>
      <c r="AX349" s="13" t="s">
        <v>69</v>
      </c>
      <c r="AY349" s="217" t="s">
        <v>153</v>
      </c>
    </row>
    <row r="350" spans="2:51" s="14" customFormat="1" ht="11.25">
      <c r="B350" s="218"/>
      <c r="C350" s="219"/>
      <c r="D350" s="209" t="s">
        <v>162</v>
      </c>
      <c r="E350" s="220" t="s">
        <v>20</v>
      </c>
      <c r="F350" s="221" t="s">
        <v>363</v>
      </c>
      <c r="G350" s="219"/>
      <c r="H350" s="222">
        <v>4.04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162</v>
      </c>
      <c r="AU350" s="228" t="s">
        <v>78</v>
      </c>
      <c r="AV350" s="14" t="s">
        <v>78</v>
      </c>
      <c r="AW350" s="14" t="s">
        <v>31</v>
      </c>
      <c r="AX350" s="14" t="s">
        <v>69</v>
      </c>
      <c r="AY350" s="228" t="s">
        <v>153</v>
      </c>
    </row>
    <row r="351" spans="2:51" s="13" customFormat="1" ht="11.25">
      <c r="B351" s="207"/>
      <c r="C351" s="208"/>
      <c r="D351" s="209" t="s">
        <v>162</v>
      </c>
      <c r="E351" s="210" t="s">
        <v>20</v>
      </c>
      <c r="F351" s="211" t="s">
        <v>165</v>
      </c>
      <c r="G351" s="208"/>
      <c r="H351" s="210" t="s">
        <v>20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162</v>
      </c>
      <c r="AU351" s="217" t="s">
        <v>78</v>
      </c>
      <c r="AV351" s="13" t="s">
        <v>76</v>
      </c>
      <c r="AW351" s="13" t="s">
        <v>31</v>
      </c>
      <c r="AX351" s="13" t="s">
        <v>69</v>
      </c>
      <c r="AY351" s="217" t="s">
        <v>153</v>
      </c>
    </row>
    <row r="352" spans="2:51" s="14" customFormat="1" ht="11.25">
      <c r="B352" s="218"/>
      <c r="C352" s="219"/>
      <c r="D352" s="209" t="s">
        <v>162</v>
      </c>
      <c r="E352" s="220" t="s">
        <v>20</v>
      </c>
      <c r="F352" s="221" t="s">
        <v>362</v>
      </c>
      <c r="G352" s="219"/>
      <c r="H352" s="222">
        <v>3.6360000000000001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162</v>
      </c>
      <c r="AU352" s="228" t="s">
        <v>78</v>
      </c>
      <c r="AV352" s="14" t="s">
        <v>78</v>
      </c>
      <c r="AW352" s="14" t="s">
        <v>31</v>
      </c>
      <c r="AX352" s="14" t="s">
        <v>69</v>
      </c>
      <c r="AY352" s="228" t="s">
        <v>153</v>
      </c>
    </row>
    <row r="353" spans="1:65" s="13" customFormat="1" ht="11.25">
      <c r="B353" s="207"/>
      <c r="C353" s="208"/>
      <c r="D353" s="209" t="s">
        <v>162</v>
      </c>
      <c r="E353" s="210" t="s">
        <v>20</v>
      </c>
      <c r="F353" s="211" t="s">
        <v>167</v>
      </c>
      <c r="G353" s="208"/>
      <c r="H353" s="210" t="s">
        <v>20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162</v>
      </c>
      <c r="AU353" s="217" t="s">
        <v>78</v>
      </c>
      <c r="AV353" s="13" t="s">
        <v>76</v>
      </c>
      <c r="AW353" s="13" t="s">
        <v>31</v>
      </c>
      <c r="AX353" s="13" t="s">
        <v>69</v>
      </c>
      <c r="AY353" s="217" t="s">
        <v>153</v>
      </c>
    </row>
    <row r="354" spans="1:65" s="14" customFormat="1" ht="11.25">
      <c r="B354" s="218"/>
      <c r="C354" s="219"/>
      <c r="D354" s="209" t="s">
        <v>162</v>
      </c>
      <c r="E354" s="220" t="s">
        <v>20</v>
      </c>
      <c r="F354" s="221" t="s">
        <v>362</v>
      </c>
      <c r="G354" s="219"/>
      <c r="H354" s="222">
        <v>3.6360000000000001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162</v>
      </c>
      <c r="AU354" s="228" t="s">
        <v>78</v>
      </c>
      <c r="AV354" s="14" t="s">
        <v>78</v>
      </c>
      <c r="AW354" s="14" t="s">
        <v>31</v>
      </c>
      <c r="AX354" s="14" t="s">
        <v>69</v>
      </c>
      <c r="AY354" s="228" t="s">
        <v>153</v>
      </c>
    </row>
    <row r="355" spans="1:65" s="13" customFormat="1" ht="11.25">
      <c r="B355" s="207"/>
      <c r="C355" s="208"/>
      <c r="D355" s="209" t="s">
        <v>162</v>
      </c>
      <c r="E355" s="210" t="s">
        <v>20</v>
      </c>
      <c r="F355" s="211" t="s">
        <v>169</v>
      </c>
      <c r="G355" s="208"/>
      <c r="H355" s="210" t="s">
        <v>20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162</v>
      </c>
      <c r="AU355" s="217" t="s">
        <v>78</v>
      </c>
      <c r="AV355" s="13" t="s">
        <v>76</v>
      </c>
      <c r="AW355" s="13" t="s">
        <v>31</v>
      </c>
      <c r="AX355" s="13" t="s">
        <v>69</v>
      </c>
      <c r="AY355" s="217" t="s">
        <v>153</v>
      </c>
    </row>
    <row r="356" spans="1:65" s="14" customFormat="1" ht="11.25">
      <c r="B356" s="218"/>
      <c r="C356" s="219"/>
      <c r="D356" s="209" t="s">
        <v>162</v>
      </c>
      <c r="E356" s="220" t="s">
        <v>20</v>
      </c>
      <c r="F356" s="221" t="s">
        <v>364</v>
      </c>
      <c r="G356" s="219"/>
      <c r="H356" s="222">
        <v>10.907999999999999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162</v>
      </c>
      <c r="AU356" s="228" t="s">
        <v>78</v>
      </c>
      <c r="AV356" s="14" t="s">
        <v>78</v>
      </c>
      <c r="AW356" s="14" t="s">
        <v>31</v>
      </c>
      <c r="AX356" s="14" t="s">
        <v>69</v>
      </c>
      <c r="AY356" s="228" t="s">
        <v>153</v>
      </c>
    </row>
    <row r="357" spans="1:65" s="13" customFormat="1" ht="22.5">
      <c r="B357" s="207"/>
      <c r="C357" s="208"/>
      <c r="D357" s="209" t="s">
        <v>162</v>
      </c>
      <c r="E357" s="210" t="s">
        <v>20</v>
      </c>
      <c r="F357" s="211" t="s">
        <v>171</v>
      </c>
      <c r="G357" s="208"/>
      <c r="H357" s="210" t="s">
        <v>20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162</v>
      </c>
      <c r="AU357" s="217" t="s">
        <v>78</v>
      </c>
      <c r="AV357" s="13" t="s">
        <v>76</v>
      </c>
      <c r="AW357" s="13" t="s">
        <v>31</v>
      </c>
      <c r="AX357" s="13" t="s">
        <v>69</v>
      </c>
      <c r="AY357" s="217" t="s">
        <v>153</v>
      </c>
    </row>
    <row r="358" spans="1:65" s="14" customFormat="1" ht="11.25">
      <c r="B358" s="218"/>
      <c r="C358" s="219"/>
      <c r="D358" s="209" t="s">
        <v>162</v>
      </c>
      <c r="E358" s="220" t="s">
        <v>20</v>
      </c>
      <c r="F358" s="221" t="s">
        <v>365</v>
      </c>
      <c r="G358" s="219"/>
      <c r="H358" s="222">
        <v>3.335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162</v>
      </c>
      <c r="AU358" s="228" t="s">
        <v>78</v>
      </c>
      <c r="AV358" s="14" t="s">
        <v>78</v>
      </c>
      <c r="AW358" s="14" t="s">
        <v>31</v>
      </c>
      <c r="AX358" s="14" t="s">
        <v>69</v>
      </c>
      <c r="AY358" s="228" t="s">
        <v>153</v>
      </c>
    </row>
    <row r="359" spans="1:65" s="15" customFormat="1" ht="11.25">
      <c r="B359" s="229"/>
      <c r="C359" s="230"/>
      <c r="D359" s="209" t="s">
        <v>162</v>
      </c>
      <c r="E359" s="231" t="s">
        <v>20</v>
      </c>
      <c r="F359" s="232" t="s">
        <v>173</v>
      </c>
      <c r="G359" s="230"/>
      <c r="H359" s="233">
        <v>29.190999999999999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AT359" s="239" t="s">
        <v>162</v>
      </c>
      <c r="AU359" s="239" t="s">
        <v>78</v>
      </c>
      <c r="AV359" s="15" t="s">
        <v>92</v>
      </c>
      <c r="AW359" s="15" t="s">
        <v>31</v>
      </c>
      <c r="AX359" s="15" t="s">
        <v>69</v>
      </c>
      <c r="AY359" s="239" t="s">
        <v>153</v>
      </c>
    </row>
    <row r="360" spans="1:65" s="13" customFormat="1" ht="11.25">
      <c r="B360" s="207"/>
      <c r="C360" s="208"/>
      <c r="D360" s="209" t="s">
        <v>162</v>
      </c>
      <c r="E360" s="210" t="s">
        <v>20</v>
      </c>
      <c r="F360" s="211" t="s">
        <v>366</v>
      </c>
      <c r="G360" s="208"/>
      <c r="H360" s="210" t="s">
        <v>20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162</v>
      </c>
      <c r="AU360" s="217" t="s">
        <v>78</v>
      </c>
      <c r="AV360" s="13" t="s">
        <v>76</v>
      </c>
      <c r="AW360" s="13" t="s">
        <v>31</v>
      </c>
      <c r="AX360" s="13" t="s">
        <v>69</v>
      </c>
      <c r="AY360" s="217" t="s">
        <v>153</v>
      </c>
    </row>
    <row r="361" spans="1:65" s="14" customFormat="1" ht="11.25">
      <c r="B361" s="218"/>
      <c r="C361" s="219"/>
      <c r="D361" s="209" t="s">
        <v>162</v>
      </c>
      <c r="E361" s="220" t="s">
        <v>20</v>
      </c>
      <c r="F361" s="221" t="s">
        <v>367</v>
      </c>
      <c r="G361" s="219"/>
      <c r="H361" s="222">
        <v>29.827999999999999</v>
      </c>
      <c r="I361" s="223"/>
      <c r="J361" s="219"/>
      <c r="K361" s="219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162</v>
      </c>
      <c r="AU361" s="228" t="s">
        <v>78</v>
      </c>
      <c r="AV361" s="14" t="s">
        <v>78</v>
      </c>
      <c r="AW361" s="14" t="s">
        <v>31</v>
      </c>
      <c r="AX361" s="14" t="s">
        <v>69</v>
      </c>
      <c r="AY361" s="228" t="s">
        <v>153</v>
      </c>
    </row>
    <row r="362" spans="1:65" s="16" customFormat="1" ht="11.25">
      <c r="B362" s="240"/>
      <c r="C362" s="241"/>
      <c r="D362" s="209" t="s">
        <v>162</v>
      </c>
      <c r="E362" s="242" t="s">
        <v>20</v>
      </c>
      <c r="F362" s="243" t="s">
        <v>176</v>
      </c>
      <c r="G362" s="241"/>
      <c r="H362" s="244">
        <v>228.68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162</v>
      </c>
      <c r="AU362" s="250" t="s">
        <v>78</v>
      </c>
      <c r="AV362" s="16" t="s">
        <v>160</v>
      </c>
      <c r="AW362" s="16" t="s">
        <v>31</v>
      </c>
      <c r="AX362" s="16" t="s">
        <v>76</v>
      </c>
      <c r="AY362" s="250" t="s">
        <v>153</v>
      </c>
    </row>
    <row r="363" spans="1:65" s="2" customFormat="1" ht="36" customHeight="1">
      <c r="A363" s="36"/>
      <c r="B363" s="37"/>
      <c r="C363" s="194" t="s">
        <v>373</v>
      </c>
      <c r="D363" s="194" t="s">
        <v>155</v>
      </c>
      <c r="E363" s="195" t="s">
        <v>374</v>
      </c>
      <c r="F363" s="196" t="s">
        <v>375</v>
      </c>
      <c r="G363" s="197" t="s">
        <v>208</v>
      </c>
      <c r="H363" s="198">
        <v>228.6</v>
      </c>
      <c r="I363" s="199"/>
      <c r="J363" s="200">
        <f>ROUND(I363*H363,2)</f>
        <v>0</v>
      </c>
      <c r="K363" s="196" t="s">
        <v>159</v>
      </c>
      <c r="L363" s="41"/>
      <c r="M363" s="201" t="s">
        <v>20</v>
      </c>
      <c r="N363" s="202" t="s">
        <v>40</v>
      </c>
      <c r="O363" s="66"/>
      <c r="P363" s="203">
        <f>O363*H363</f>
        <v>0</v>
      </c>
      <c r="Q363" s="203">
        <v>7.9000000000000008E-3</v>
      </c>
      <c r="R363" s="203">
        <f>Q363*H363</f>
        <v>1.8059400000000001</v>
      </c>
      <c r="S363" s="203">
        <v>0</v>
      </c>
      <c r="T363" s="204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5" t="s">
        <v>160</v>
      </c>
      <c r="AT363" s="205" t="s">
        <v>155</v>
      </c>
      <c r="AU363" s="205" t="s">
        <v>78</v>
      </c>
      <c r="AY363" s="19" t="s">
        <v>153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9" t="s">
        <v>76</v>
      </c>
      <c r="BK363" s="206">
        <f>ROUND(I363*H363,2)</f>
        <v>0</v>
      </c>
      <c r="BL363" s="19" t="s">
        <v>160</v>
      </c>
      <c r="BM363" s="205" t="s">
        <v>376</v>
      </c>
    </row>
    <row r="364" spans="1:65" s="2" customFormat="1" ht="24" customHeight="1">
      <c r="A364" s="36"/>
      <c r="B364" s="37"/>
      <c r="C364" s="194" t="s">
        <v>377</v>
      </c>
      <c r="D364" s="194" t="s">
        <v>155</v>
      </c>
      <c r="E364" s="195" t="s">
        <v>378</v>
      </c>
      <c r="F364" s="196" t="s">
        <v>379</v>
      </c>
      <c r="G364" s="197" t="s">
        <v>274</v>
      </c>
      <c r="H364" s="198">
        <v>110.55</v>
      </c>
      <c r="I364" s="199"/>
      <c r="J364" s="200">
        <f>ROUND(I364*H364,2)</f>
        <v>0</v>
      </c>
      <c r="K364" s="196" t="s">
        <v>159</v>
      </c>
      <c r="L364" s="41"/>
      <c r="M364" s="201" t="s">
        <v>20</v>
      </c>
      <c r="N364" s="202" t="s">
        <v>40</v>
      </c>
      <c r="O364" s="66"/>
      <c r="P364" s="203">
        <f>O364*H364</f>
        <v>0</v>
      </c>
      <c r="Q364" s="203">
        <v>1.5E-3</v>
      </c>
      <c r="R364" s="203">
        <f>Q364*H364</f>
        <v>0.165825</v>
      </c>
      <c r="S364" s="203">
        <v>0</v>
      </c>
      <c r="T364" s="204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5" t="s">
        <v>160</v>
      </c>
      <c r="AT364" s="205" t="s">
        <v>155</v>
      </c>
      <c r="AU364" s="205" t="s">
        <v>78</v>
      </c>
      <c r="AY364" s="19" t="s">
        <v>153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9" t="s">
        <v>76</v>
      </c>
      <c r="BK364" s="206">
        <f>ROUND(I364*H364,2)</f>
        <v>0</v>
      </c>
      <c r="BL364" s="19" t="s">
        <v>160</v>
      </c>
      <c r="BM364" s="205" t="s">
        <v>380</v>
      </c>
    </row>
    <row r="365" spans="1:65" s="13" customFormat="1" ht="11.25">
      <c r="B365" s="207"/>
      <c r="C365" s="208"/>
      <c r="D365" s="209" t="s">
        <v>162</v>
      </c>
      <c r="E365" s="210" t="s">
        <v>20</v>
      </c>
      <c r="F365" s="211" t="s">
        <v>381</v>
      </c>
      <c r="G365" s="208"/>
      <c r="H365" s="210" t="s">
        <v>20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162</v>
      </c>
      <c r="AU365" s="217" t="s">
        <v>78</v>
      </c>
      <c r="AV365" s="13" t="s">
        <v>76</v>
      </c>
      <c r="AW365" s="13" t="s">
        <v>31</v>
      </c>
      <c r="AX365" s="13" t="s">
        <v>69</v>
      </c>
      <c r="AY365" s="217" t="s">
        <v>153</v>
      </c>
    </row>
    <row r="366" spans="1:65" s="14" customFormat="1" ht="11.25">
      <c r="B366" s="218"/>
      <c r="C366" s="219"/>
      <c r="D366" s="209" t="s">
        <v>162</v>
      </c>
      <c r="E366" s="220" t="s">
        <v>20</v>
      </c>
      <c r="F366" s="221" t="s">
        <v>382</v>
      </c>
      <c r="G366" s="219"/>
      <c r="H366" s="222">
        <v>10.8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162</v>
      </c>
      <c r="AU366" s="228" t="s">
        <v>78</v>
      </c>
      <c r="AV366" s="14" t="s">
        <v>78</v>
      </c>
      <c r="AW366" s="14" t="s">
        <v>31</v>
      </c>
      <c r="AX366" s="14" t="s">
        <v>69</v>
      </c>
      <c r="AY366" s="228" t="s">
        <v>153</v>
      </c>
    </row>
    <row r="367" spans="1:65" s="14" customFormat="1" ht="11.25">
      <c r="B367" s="218"/>
      <c r="C367" s="219"/>
      <c r="D367" s="209" t="s">
        <v>162</v>
      </c>
      <c r="E367" s="220" t="s">
        <v>20</v>
      </c>
      <c r="F367" s="221" t="s">
        <v>383</v>
      </c>
      <c r="G367" s="219"/>
      <c r="H367" s="222">
        <v>59.28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162</v>
      </c>
      <c r="AU367" s="228" t="s">
        <v>78</v>
      </c>
      <c r="AV367" s="14" t="s">
        <v>78</v>
      </c>
      <c r="AW367" s="14" t="s">
        <v>31</v>
      </c>
      <c r="AX367" s="14" t="s">
        <v>69</v>
      </c>
      <c r="AY367" s="228" t="s">
        <v>153</v>
      </c>
    </row>
    <row r="368" spans="1:65" s="14" customFormat="1" ht="11.25">
      <c r="B368" s="218"/>
      <c r="C368" s="219"/>
      <c r="D368" s="209" t="s">
        <v>162</v>
      </c>
      <c r="E368" s="220" t="s">
        <v>20</v>
      </c>
      <c r="F368" s="221" t="s">
        <v>384</v>
      </c>
      <c r="G368" s="219"/>
      <c r="H368" s="222">
        <v>10.08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162</v>
      </c>
      <c r="AU368" s="228" t="s">
        <v>78</v>
      </c>
      <c r="AV368" s="14" t="s">
        <v>78</v>
      </c>
      <c r="AW368" s="14" t="s">
        <v>31</v>
      </c>
      <c r="AX368" s="14" t="s">
        <v>69</v>
      </c>
      <c r="AY368" s="228" t="s">
        <v>153</v>
      </c>
    </row>
    <row r="369" spans="1:65" s="15" customFormat="1" ht="11.25">
      <c r="B369" s="229"/>
      <c r="C369" s="230"/>
      <c r="D369" s="209" t="s">
        <v>162</v>
      </c>
      <c r="E369" s="231" t="s">
        <v>20</v>
      </c>
      <c r="F369" s="232" t="s">
        <v>173</v>
      </c>
      <c r="G369" s="230"/>
      <c r="H369" s="233">
        <v>80.16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162</v>
      </c>
      <c r="AU369" s="239" t="s">
        <v>78</v>
      </c>
      <c r="AV369" s="15" t="s">
        <v>92</v>
      </c>
      <c r="AW369" s="15" t="s">
        <v>31</v>
      </c>
      <c r="AX369" s="15" t="s">
        <v>69</v>
      </c>
      <c r="AY369" s="239" t="s">
        <v>153</v>
      </c>
    </row>
    <row r="370" spans="1:65" s="13" customFormat="1" ht="11.25">
      <c r="B370" s="207"/>
      <c r="C370" s="208"/>
      <c r="D370" s="209" t="s">
        <v>162</v>
      </c>
      <c r="E370" s="210" t="s">
        <v>20</v>
      </c>
      <c r="F370" s="211" t="s">
        <v>385</v>
      </c>
      <c r="G370" s="208"/>
      <c r="H370" s="210" t="s">
        <v>20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162</v>
      </c>
      <c r="AU370" s="217" t="s">
        <v>78</v>
      </c>
      <c r="AV370" s="13" t="s">
        <v>76</v>
      </c>
      <c r="AW370" s="13" t="s">
        <v>31</v>
      </c>
      <c r="AX370" s="13" t="s">
        <v>69</v>
      </c>
      <c r="AY370" s="217" t="s">
        <v>153</v>
      </c>
    </row>
    <row r="371" spans="1:65" s="14" customFormat="1" ht="11.25">
      <c r="B371" s="218"/>
      <c r="C371" s="219"/>
      <c r="D371" s="209" t="s">
        <v>162</v>
      </c>
      <c r="E371" s="220" t="s">
        <v>20</v>
      </c>
      <c r="F371" s="221" t="s">
        <v>386</v>
      </c>
      <c r="G371" s="219"/>
      <c r="H371" s="222">
        <v>7.2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162</v>
      </c>
      <c r="AU371" s="228" t="s">
        <v>78</v>
      </c>
      <c r="AV371" s="14" t="s">
        <v>78</v>
      </c>
      <c r="AW371" s="14" t="s">
        <v>31</v>
      </c>
      <c r="AX371" s="14" t="s">
        <v>69</v>
      </c>
      <c r="AY371" s="228" t="s">
        <v>153</v>
      </c>
    </row>
    <row r="372" spans="1:65" s="14" customFormat="1" ht="11.25">
      <c r="B372" s="218"/>
      <c r="C372" s="219"/>
      <c r="D372" s="209" t="s">
        <v>162</v>
      </c>
      <c r="E372" s="220" t="s">
        <v>20</v>
      </c>
      <c r="F372" s="221" t="s">
        <v>387</v>
      </c>
      <c r="G372" s="219"/>
      <c r="H372" s="222">
        <v>8.77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162</v>
      </c>
      <c r="AU372" s="228" t="s">
        <v>78</v>
      </c>
      <c r="AV372" s="14" t="s">
        <v>78</v>
      </c>
      <c r="AW372" s="14" t="s">
        <v>31</v>
      </c>
      <c r="AX372" s="14" t="s">
        <v>69</v>
      </c>
      <c r="AY372" s="228" t="s">
        <v>153</v>
      </c>
    </row>
    <row r="373" spans="1:65" s="15" customFormat="1" ht="11.25">
      <c r="B373" s="229"/>
      <c r="C373" s="230"/>
      <c r="D373" s="209" t="s">
        <v>162</v>
      </c>
      <c r="E373" s="231" t="s">
        <v>20</v>
      </c>
      <c r="F373" s="232" t="s">
        <v>173</v>
      </c>
      <c r="G373" s="230"/>
      <c r="H373" s="233">
        <v>15.97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162</v>
      </c>
      <c r="AU373" s="239" t="s">
        <v>78</v>
      </c>
      <c r="AV373" s="15" t="s">
        <v>92</v>
      </c>
      <c r="AW373" s="15" t="s">
        <v>31</v>
      </c>
      <c r="AX373" s="15" t="s">
        <v>69</v>
      </c>
      <c r="AY373" s="239" t="s">
        <v>153</v>
      </c>
    </row>
    <row r="374" spans="1:65" s="13" customFormat="1" ht="11.25">
      <c r="B374" s="207"/>
      <c r="C374" s="208"/>
      <c r="D374" s="209" t="s">
        <v>162</v>
      </c>
      <c r="E374" s="210" t="s">
        <v>20</v>
      </c>
      <c r="F374" s="211" t="s">
        <v>174</v>
      </c>
      <c r="G374" s="208"/>
      <c r="H374" s="210" t="s">
        <v>20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162</v>
      </c>
      <c r="AU374" s="217" t="s">
        <v>78</v>
      </c>
      <c r="AV374" s="13" t="s">
        <v>76</v>
      </c>
      <c r="AW374" s="13" t="s">
        <v>31</v>
      </c>
      <c r="AX374" s="13" t="s">
        <v>69</v>
      </c>
      <c r="AY374" s="217" t="s">
        <v>153</v>
      </c>
    </row>
    <row r="375" spans="1:65" s="14" customFormat="1" ht="11.25">
      <c r="B375" s="218"/>
      <c r="C375" s="219"/>
      <c r="D375" s="209" t="s">
        <v>162</v>
      </c>
      <c r="E375" s="220" t="s">
        <v>20</v>
      </c>
      <c r="F375" s="221" t="s">
        <v>388</v>
      </c>
      <c r="G375" s="219"/>
      <c r="H375" s="222">
        <v>14.42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162</v>
      </c>
      <c r="AU375" s="228" t="s">
        <v>78</v>
      </c>
      <c r="AV375" s="14" t="s">
        <v>78</v>
      </c>
      <c r="AW375" s="14" t="s">
        <v>31</v>
      </c>
      <c r="AX375" s="14" t="s">
        <v>69</v>
      </c>
      <c r="AY375" s="228" t="s">
        <v>153</v>
      </c>
    </row>
    <row r="376" spans="1:65" s="16" customFormat="1" ht="11.25">
      <c r="B376" s="240"/>
      <c r="C376" s="241"/>
      <c r="D376" s="209" t="s">
        <v>162</v>
      </c>
      <c r="E376" s="242" t="s">
        <v>20</v>
      </c>
      <c r="F376" s="243" t="s">
        <v>176</v>
      </c>
      <c r="G376" s="241"/>
      <c r="H376" s="244">
        <v>110.55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AT376" s="250" t="s">
        <v>162</v>
      </c>
      <c r="AU376" s="250" t="s">
        <v>78</v>
      </c>
      <c r="AV376" s="16" t="s">
        <v>160</v>
      </c>
      <c r="AW376" s="16" t="s">
        <v>31</v>
      </c>
      <c r="AX376" s="16" t="s">
        <v>76</v>
      </c>
      <c r="AY376" s="250" t="s">
        <v>153</v>
      </c>
    </row>
    <row r="377" spans="1:65" s="2" customFormat="1" ht="36" customHeight="1">
      <c r="A377" s="36"/>
      <c r="B377" s="37"/>
      <c r="C377" s="194" t="s">
        <v>389</v>
      </c>
      <c r="D377" s="194" t="s">
        <v>155</v>
      </c>
      <c r="E377" s="195" t="s">
        <v>390</v>
      </c>
      <c r="F377" s="196" t="s">
        <v>391</v>
      </c>
      <c r="G377" s="197" t="s">
        <v>179</v>
      </c>
      <c r="H377" s="198">
        <v>15</v>
      </c>
      <c r="I377" s="199"/>
      <c r="J377" s="200">
        <f>ROUND(I377*H377,2)</f>
        <v>0</v>
      </c>
      <c r="K377" s="196" t="s">
        <v>159</v>
      </c>
      <c r="L377" s="41"/>
      <c r="M377" s="201" t="s">
        <v>20</v>
      </c>
      <c r="N377" s="202" t="s">
        <v>40</v>
      </c>
      <c r="O377" s="66"/>
      <c r="P377" s="203">
        <f>O377*H377</f>
        <v>0</v>
      </c>
      <c r="Q377" s="203">
        <v>1.7770000000000001E-2</v>
      </c>
      <c r="R377" s="203">
        <f>Q377*H377</f>
        <v>0.26655000000000001</v>
      </c>
      <c r="S377" s="203">
        <v>0</v>
      </c>
      <c r="T377" s="204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5" t="s">
        <v>160</v>
      </c>
      <c r="AT377" s="205" t="s">
        <v>155</v>
      </c>
      <c r="AU377" s="205" t="s">
        <v>78</v>
      </c>
      <c r="AY377" s="19" t="s">
        <v>153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9" t="s">
        <v>76</v>
      </c>
      <c r="BK377" s="206">
        <f>ROUND(I377*H377,2)</f>
        <v>0</v>
      </c>
      <c r="BL377" s="19" t="s">
        <v>160</v>
      </c>
      <c r="BM377" s="205" t="s">
        <v>392</v>
      </c>
    </row>
    <row r="378" spans="1:65" s="2" customFormat="1" ht="24" customHeight="1">
      <c r="A378" s="36"/>
      <c r="B378" s="37"/>
      <c r="C378" s="254" t="s">
        <v>393</v>
      </c>
      <c r="D378" s="254" t="s">
        <v>332</v>
      </c>
      <c r="E378" s="255" t="s">
        <v>394</v>
      </c>
      <c r="F378" s="256" t="s">
        <v>395</v>
      </c>
      <c r="G378" s="257" t="s">
        <v>179</v>
      </c>
      <c r="H378" s="258">
        <v>2</v>
      </c>
      <c r="I378" s="259"/>
      <c r="J378" s="260">
        <f>ROUND(I378*H378,2)</f>
        <v>0</v>
      </c>
      <c r="K378" s="256" t="s">
        <v>396</v>
      </c>
      <c r="L378" s="261"/>
      <c r="M378" s="262" t="s">
        <v>20</v>
      </c>
      <c r="N378" s="263" t="s">
        <v>40</v>
      </c>
      <c r="O378" s="66"/>
      <c r="P378" s="203">
        <f>O378*H378</f>
        <v>0</v>
      </c>
      <c r="Q378" s="203">
        <v>1.0999999999999999E-2</v>
      </c>
      <c r="R378" s="203">
        <f>Q378*H378</f>
        <v>2.1999999999999999E-2</v>
      </c>
      <c r="S378" s="203">
        <v>0</v>
      </c>
      <c r="T378" s="204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5" t="s">
        <v>214</v>
      </c>
      <c r="AT378" s="205" t="s">
        <v>332</v>
      </c>
      <c r="AU378" s="205" t="s">
        <v>78</v>
      </c>
      <c r="AY378" s="19" t="s">
        <v>153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9" t="s">
        <v>76</v>
      </c>
      <c r="BK378" s="206">
        <f>ROUND(I378*H378,2)</f>
        <v>0</v>
      </c>
      <c r="BL378" s="19" t="s">
        <v>160</v>
      </c>
      <c r="BM378" s="205" t="s">
        <v>397</v>
      </c>
    </row>
    <row r="379" spans="1:65" s="13" customFormat="1" ht="11.25">
      <c r="B379" s="207"/>
      <c r="C379" s="208"/>
      <c r="D379" s="209" t="s">
        <v>162</v>
      </c>
      <c r="E379" s="210" t="s">
        <v>20</v>
      </c>
      <c r="F379" s="211" t="s">
        <v>398</v>
      </c>
      <c r="G379" s="208"/>
      <c r="H379" s="210" t="s">
        <v>20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162</v>
      </c>
      <c r="AU379" s="217" t="s">
        <v>78</v>
      </c>
      <c r="AV379" s="13" t="s">
        <v>76</v>
      </c>
      <c r="AW379" s="13" t="s">
        <v>31</v>
      </c>
      <c r="AX379" s="13" t="s">
        <v>69</v>
      </c>
      <c r="AY379" s="217" t="s">
        <v>153</v>
      </c>
    </row>
    <row r="380" spans="1:65" s="14" customFormat="1" ht="11.25">
      <c r="B380" s="218"/>
      <c r="C380" s="219"/>
      <c r="D380" s="209" t="s">
        <v>162</v>
      </c>
      <c r="E380" s="220" t="s">
        <v>20</v>
      </c>
      <c r="F380" s="221" t="s">
        <v>76</v>
      </c>
      <c r="G380" s="219"/>
      <c r="H380" s="222">
        <v>1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162</v>
      </c>
      <c r="AU380" s="228" t="s">
        <v>78</v>
      </c>
      <c r="AV380" s="14" t="s">
        <v>78</v>
      </c>
      <c r="AW380" s="14" t="s">
        <v>31</v>
      </c>
      <c r="AX380" s="14" t="s">
        <v>69</v>
      </c>
      <c r="AY380" s="228" t="s">
        <v>153</v>
      </c>
    </row>
    <row r="381" spans="1:65" s="13" customFormat="1" ht="11.25">
      <c r="B381" s="207"/>
      <c r="C381" s="208"/>
      <c r="D381" s="209" t="s">
        <v>162</v>
      </c>
      <c r="E381" s="210" t="s">
        <v>20</v>
      </c>
      <c r="F381" s="211" t="s">
        <v>399</v>
      </c>
      <c r="G381" s="208"/>
      <c r="H381" s="210" t="s">
        <v>20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162</v>
      </c>
      <c r="AU381" s="217" t="s">
        <v>78</v>
      </c>
      <c r="AV381" s="13" t="s">
        <v>76</v>
      </c>
      <c r="AW381" s="13" t="s">
        <v>31</v>
      </c>
      <c r="AX381" s="13" t="s">
        <v>69</v>
      </c>
      <c r="AY381" s="217" t="s">
        <v>153</v>
      </c>
    </row>
    <row r="382" spans="1:65" s="14" customFormat="1" ht="11.25">
      <c r="B382" s="218"/>
      <c r="C382" s="219"/>
      <c r="D382" s="209" t="s">
        <v>162</v>
      </c>
      <c r="E382" s="220" t="s">
        <v>20</v>
      </c>
      <c r="F382" s="221" t="s">
        <v>76</v>
      </c>
      <c r="G382" s="219"/>
      <c r="H382" s="222">
        <v>1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162</v>
      </c>
      <c r="AU382" s="228" t="s">
        <v>78</v>
      </c>
      <c r="AV382" s="14" t="s">
        <v>78</v>
      </c>
      <c r="AW382" s="14" t="s">
        <v>31</v>
      </c>
      <c r="AX382" s="14" t="s">
        <v>69</v>
      </c>
      <c r="AY382" s="228" t="s">
        <v>153</v>
      </c>
    </row>
    <row r="383" spans="1:65" s="16" customFormat="1" ht="11.25">
      <c r="B383" s="240"/>
      <c r="C383" s="241"/>
      <c r="D383" s="209" t="s">
        <v>162</v>
      </c>
      <c r="E383" s="242" t="s">
        <v>20</v>
      </c>
      <c r="F383" s="243" t="s">
        <v>176</v>
      </c>
      <c r="G383" s="241"/>
      <c r="H383" s="244">
        <v>2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162</v>
      </c>
      <c r="AU383" s="250" t="s">
        <v>78</v>
      </c>
      <c r="AV383" s="16" t="s">
        <v>160</v>
      </c>
      <c r="AW383" s="16" t="s">
        <v>31</v>
      </c>
      <c r="AX383" s="16" t="s">
        <v>76</v>
      </c>
      <c r="AY383" s="250" t="s">
        <v>153</v>
      </c>
    </row>
    <row r="384" spans="1:65" s="2" customFormat="1" ht="24" customHeight="1">
      <c r="A384" s="36"/>
      <c r="B384" s="37"/>
      <c r="C384" s="254" t="s">
        <v>400</v>
      </c>
      <c r="D384" s="254" t="s">
        <v>332</v>
      </c>
      <c r="E384" s="255" t="s">
        <v>401</v>
      </c>
      <c r="F384" s="256" t="s">
        <v>402</v>
      </c>
      <c r="G384" s="257" t="s">
        <v>179</v>
      </c>
      <c r="H384" s="258">
        <v>1</v>
      </c>
      <c r="I384" s="259"/>
      <c r="J384" s="260">
        <f>ROUND(I384*H384,2)</f>
        <v>0</v>
      </c>
      <c r="K384" s="256" t="s">
        <v>396</v>
      </c>
      <c r="L384" s="261"/>
      <c r="M384" s="262" t="s">
        <v>20</v>
      </c>
      <c r="N384" s="263" t="s">
        <v>40</v>
      </c>
      <c r="O384" s="66"/>
      <c r="P384" s="203">
        <f>O384*H384</f>
        <v>0</v>
      </c>
      <c r="Q384" s="203">
        <v>1.3599999999999999E-2</v>
      </c>
      <c r="R384" s="203">
        <f>Q384*H384</f>
        <v>1.3599999999999999E-2</v>
      </c>
      <c r="S384" s="203">
        <v>0</v>
      </c>
      <c r="T384" s="204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5" t="s">
        <v>214</v>
      </c>
      <c r="AT384" s="205" t="s">
        <v>332</v>
      </c>
      <c r="AU384" s="205" t="s">
        <v>78</v>
      </c>
      <c r="AY384" s="19" t="s">
        <v>153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9" t="s">
        <v>76</v>
      </c>
      <c r="BK384" s="206">
        <f>ROUND(I384*H384,2)</f>
        <v>0</v>
      </c>
      <c r="BL384" s="19" t="s">
        <v>160</v>
      </c>
      <c r="BM384" s="205" t="s">
        <v>403</v>
      </c>
    </row>
    <row r="385" spans="1:65" s="13" customFormat="1" ht="11.25">
      <c r="B385" s="207"/>
      <c r="C385" s="208"/>
      <c r="D385" s="209" t="s">
        <v>162</v>
      </c>
      <c r="E385" s="210" t="s">
        <v>20</v>
      </c>
      <c r="F385" s="211" t="s">
        <v>404</v>
      </c>
      <c r="G385" s="208"/>
      <c r="H385" s="210" t="s">
        <v>20</v>
      </c>
      <c r="I385" s="212"/>
      <c r="J385" s="208"/>
      <c r="K385" s="208"/>
      <c r="L385" s="213"/>
      <c r="M385" s="214"/>
      <c r="N385" s="215"/>
      <c r="O385" s="215"/>
      <c r="P385" s="215"/>
      <c r="Q385" s="215"/>
      <c r="R385" s="215"/>
      <c r="S385" s="215"/>
      <c r="T385" s="216"/>
      <c r="AT385" s="217" t="s">
        <v>162</v>
      </c>
      <c r="AU385" s="217" t="s">
        <v>78</v>
      </c>
      <c r="AV385" s="13" t="s">
        <v>76</v>
      </c>
      <c r="AW385" s="13" t="s">
        <v>31</v>
      </c>
      <c r="AX385" s="13" t="s">
        <v>69</v>
      </c>
      <c r="AY385" s="217" t="s">
        <v>153</v>
      </c>
    </row>
    <row r="386" spans="1:65" s="14" customFormat="1" ht="11.25">
      <c r="B386" s="218"/>
      <c r="C386" s="219"/>
      <c r="D386" s="209" t="s">
        <v>162</v>
      </c>
      <c r="E386" s="220" t="s">
        <v>20</v>
      </c>
      <c r="F386" s="221" t="s">
        <v>76</v>
      </c>
      <c r="G386" s="219"/>
      <c r="H386" s="222">
        <v>1</v>
      </c>
      <c r="I386" s="223"/>
      <c r="J386" s="219"/>
      <c r="K386" s="219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162</v>
      </c>
      <c r="AU386" s="228" t="s">
        <v>78</v>
      </c>
      <c r="AV386" s="14" t="s">
        <v>78</v>
      </c>
      <c r="AW386" s="14" t="s">
        <v>31</v>
      </c>
      <c r="AX386" s="14" t="s">
        <v>76</v>
      </c>
      <c r="AY386" s="228" t="s">
        <v>153</v>
      </c>
    </row>
    <row r="387" spans="1:65" s="2" customFormat="1" ht="24" customHeight="1">
      <c r="A387" s="36"/>
      <c r="B387" s="37"/>
      <c r="C387" s="254" t="s">
        <v>405</v>
      </c>
      <c r="D387" s="254" t="s">
        <v>332</v>
      </c>
      <c r="E387" s="255" t="s">
        <v>406</v>
      </c>
      <c r="F387" s="256" t="s">
        <v>407</v>
      </c>
      <c r="G387" s="257" t="s">
        <v>179</v>
      </c>
      <c r="H387" s="258">
        <v>3</v>
      </c>
      <c r="I387" s="259"/>
      <c r="J387" s="260">
        <f>ROUND(I387*H387,2)</f>
        <v>0</v>
      </c>
      <c r="K387" s="256" t="s">
        <v>396</v>
      </c>
      <c r="L387" s="261"/>
      <c r="M387" s="262" t="s">
        <v>20</v>
      </c>
      <c r="N387" s="263" t="s">
        <v>40</v>
      </c>
      <c r="O387" s="66"/>
      <c r="P387" s="203">
        <f>O387*H387</f>
        <v>0</v>
      </c>
      <c r="Q387" s="203">
        <v>1.12E-2</v>
      </c>
      <c r="R387" s="203">
        <f>Q387*H387</f>
        <v>3.3599999999999998E-2</v>
      </c>
      <c r="S387" s="203">
        <v>0</v>
      </c>
      <c r="T387" s="204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5" t="s">
        <v>214</v>
      </c>
      <c r="AT387" s="205" t="s">
        <v>332</v>
      </c>
      <c r="AU387" s="205" t="s">
        <v>78</v>
      </c>
      <c r="AY387" s="19" t="s">
        <v>153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9" t="s">
        <v>76</v>
      </c>
      <c r="BK387" s="206">
        <f>ROUND(I387*H387,2)</f>
        <v>0</v>
      </c>
      <c r="BL387" s="19" t="s">
        <v>160</v>
      </c>
      <c r="BM387" s="205" t="s">
        <v>408</v>
      </c>
    </row>
    <row r="388" spans="1:65" s="13" customFormat="1" ht="11.25">
      <c r="B388" s="207"/>
      <c r="C388" s="208"/>
      <c r="D388" s="209" t="s">
        <v>162</v>
      </c>
      <c r="E388" s="210" t="s">
        <v>20</v>
      </c>
      <c r="F388" s="211" t="s">
        <v>409</v>
      </c>
      <c r="G388" s="208"/>
      <c r="H388" s="210" t="s">
        <v>20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162</v>
      </c>
      <c r="AU388" s="217" t="s">
        <v>78</v>
      </c>
      <c r="AV388" s="13" t="s">
        <v>76</v>
      </c>
      <c r="AW388" s="13" t="s">
        <v>31</v>
      </c>
      <c r="AX388" s="13" t="s">
        <v>69</v>
      </c>
      <c r="AY388" s="217" t="s">
        <v>153</v>
      </c>
    </row>
    <row r="389" spans="1:65" s="14" customFormat="1" ht="11.25">
      <c r="B389" s="218"/>
      <c r="C389" s="219"/>
      <c r="D389" s="209" t="s">
        <v>162</v>
      </c>
      <c r="E389" s="220" t="s">
        <v>20</v>
      </c>
      <c r="F389" s="221" t="s">
        <v>76</v>
      </c>
      <c r="G389" s="219"/>
      <c r="H389" s="222">
        <v>1</v>
      </c>
      <c r="I389" s="223"/>
      <c r="J389" s="219"/>
      <c r="K389" s="219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162</v>
      </c>
      <c r="AU389" s="228" t="s">
        <v>78</v>
      </c>
      <c r="AV389" s="14" t="s">
        <v>78</v>
      </c>
      <c r="AW389" s="14" t="s">
        <v>31</v>
      </c>
      <c r="AX389" s="14" t="s">
        <v>69</v>
      </c>
      <c r="AY389" s="228" t="s">
        <v>153</v>
      </c>
    </row>
    <row r="390" spans="1:65" s="13" customFormat="1" ht="11.25">
      <c r="B390" s="207"/>
      <c r="C390" s="208"/>
      <c r="D390" s="209" t="s">
        <v>162</v>
      </c>
      <c r="E390" s="210" t="s">
        <v>20</v>
      </c>
      <c r="F390" s="211" t="s">
        <v>410</v>
      </c>
      <c r="G390" s="208"/>
      <c r="H390" s="210" t="s">
        <v>20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162</v>
      </c>
      <c r="AU390" s="217" t="s">
        <v>78</v>
      </c>
      <c r="AV390" s="13" t="s">
        <v>76</v>
      </c>
      <c r="AW390" s="13" t="s">
        <v>31</v>
      </c>
      <c r="AX390" s="13" t="s">
        <v>69</v>
      </c>
      <c r="AY390" s="217" t="s">
        <v>153</v>
      </c>
    </row>
    <row r="391" spans="1:65" s="14" customFormat="1" ht="11.25">
      <c r="B391" s="218"/>
      <c r="C391" s="219"/>
      <c r="D391" s="209" t="s">
        <v>162</v>
      </c>
      <c r="E391" s="220" t="s">
        <v>20</v>
      </c>
      <c r="F391" s="221" t="s">
        <v>76</v>
      </c>
      <c r="G391" s="219"/>
      <c r="H391" s="222">
        <v>1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162</v>
      </c>
      <c r="AU391" s="228" t="s">
        <v>78</v>
      </c>
      <c r="AV391" s="14" t="s">
        <v>78</v>
      </c>
      <c r="AW391" s="14" t="s">
        <v>31</v>
      </c>
      <c r="AX391" s="14" t="s">
        <v>69</v>
      </c>
      <c r="AY391" s="228" t="s">
        <v>153</v>
      </c>
    </row>
    <row r="392" spans="1:65" s="13" customFormat="1" ht="11.25">
      <c r="B392" s="207"/>
      <c r="C392" s="208"/>
      <c r="D392" s="209" t="s">
        <v>162</v>
      </c>
      <c r="E392" s="210" t="s">
        <v>20</v>
      </c>
      <c r="F392" s="211" t="s">
        <v>411</v>
      </c>
      <c r="G392" s="208"/>
      <c r="H392" s="210" t="s">
        <v>20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162</v>
      </c>
      <c r="AU392" s="217" t="s">
        <v>78</v>
      </c>
      <c r="AV392" s="13" t="s">
        <v>76</v>
      </c>
      <c r="AW392" s="13" t="s">
        <v>31</v>
      </c>
      <c r="AX392" s="13" t="s">
        <v>69</v>
      </c>
      <c r="AY392" s="217" t="s">
        <v>153</v>
      </c>
    </row>
    <row r="393" spans="1:65" s="14" customFormat="1" ht="11.25">
      <c r="B393" s="218"/>
      <c r="C393" s="219"/>
      <c r="D393" s="209" t="s">
        <v>162</v>
      </c>
      <c r="E393" s="220" t="s">
        <v>20</v>
      </c>
      <c r="F393" s="221" t="s">
        <v>76</v>
      </c>
      <c r="G393" s="219"/>
      <c r="H393" s="222">
        <v>1</v>
      </c>
      <c r="I393" s="223"/>
      <c r="J393" s="219"/>
      <c r="K393" s="219"/>
      <c r="L393" s="224"/>
      <c r="M393" s="225"/>
      <c r="N393" s="226"/>
      <c r="O393" s="226"/>
      <c r="P393" s="226"/>
      <c r="Q393" s="226"/>
      <c r="R393" s="226"/>
      <c r="S393" s="226"/>
      <c r="T393" s="227"/>
      <c r="AT393" s="228" t="s">
        <v>162</v>
      </c>
      <c r="AU393" s="228" t="s">
        <v>78</v>
      </c>
      <c r="AV393" s="14" t="s">
        <v>78</v>
      </c>
      <c r="AW393" s="14" t="s">
        <v>31</v>
      </c>
      <c r="AX393" s="14" t="s">
        <v>69</v>
      </c>
      <c r="AY393" s="228" t="s">
        <v>153</v>
      </c>
    </row>
    <row r="394" spans="1:65" s="16" customFormat="1" ht="11.25">
      <c r="B394" s="240"/>
      <c r="C394" s="241"/>
      <c r="D394" s="209" t="s">
        <v>162</v>
      </c>
      <c r="E394" s="242" t="s">
        <v>20</v>
      </c>
      <c r="F394" s="243" t="s">
        <v>176</v>
      </c>
      <c r="G394" s="241"/>
      <c r="H394" s="244">
        <v>3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AT394" s="250" t="s">
        <v>162</v>
      </c>
      <c r="AU394" s="250" t="s">
        <v>78</v>
      </c>
      <c r="AV394" s="16" t="s">
        <v>160</v>
      </c>
      <c r="AW394" s="16" t="s">
        <v>31</v>
      </c>
      <c r="AX394" s="16" t="s">
        <v>76</v>
      </c>
      <c r="AY394" s="250" t="s">
        <v>153</v>
      </c>
    </row>
    <row r="395" spans="1:65" s="2" customFormat="1" ht="24" customHeight="1">
      <c r="A395" s="36"/>
      <c r="B395" s="37"/>
      <c r="C395" s="254" t="s">
        <v>412</v>
      </c>
      <c r="D395" s="254" t="s">
        <v>332</v>
      </c>
      <c r="E395" s="255" t="s">
        <v>413</v>
      </c>
      <c r="F395" s="256" t="s">
        <v>414</v>
      </c>
      <c r="G395" s="257" t="s">
        <v>179</v>
      </c>
      <c r="H395" s="258">
        <v>3</v>
      </c>
      <c r="I395" s="259"/>
      <c r="J395" s="260">
        <f>ROUND(I395*H395,2)</f>
        <v>0</v>
      </c>
      <c r="K395" s="256" t="s">
        <v>396</v>
      </c>
      <c r="L395" s="261"/>
      <c r="M395" s="262" t="s">
        <v>20</v>
      </c>
      <c r="N395" s="263" t="s">
        <v>40</v>
      </c>
      <c r="O395" s="66"/>
      <c r="P395" s="203">
        <f>O395*H395</f>
        <v>0</v>
      </c>
      <c r="Q395" s="203">
        <v>1.1599999999999999E-2</v>
      </c>
      <c r="R395" s="203">
        <f>Q395*H395</f>
        <v>3.4799999999999998E-2</v>
      </c>
      <c r="S395" s="203">
        <v>0</v>
      </c>
      <c r="T395" s="204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5" t="s">
        <v>214</v>
      </c>
      <c r="AT395" s="205" t="s">
        <v>332</v>
      </c>
      <c r="AU395" s="205" t="s">
        <v>78</v>
      </c>
      <c r="AY395" s="19" t="s">
        <v>153</v>
      </c>
      <c r="BE395" s="206">
        <f>IF(N395="základní",J395,0)</f>
        <v>0</v>
      </c>
      <c r="BF395" s="206">
        <f>IF(N395="snížená",J395,0)</f>
        <v>0</v>
      </c>
      <c r="BG395" s="206">
        <f>IF(N395="zákl. přenesená",J395,0)</f>
        <v>0</v>
      </c>
      <c r="BH395" s="206">
        <f>IF(N395="sníž. přenesená",J395,0)</f>
        <v>0</v>
      </c>
      <c r="BI395" s="206">
        <f>IF(N395="nulová",J395,0)</f>
        <v>0</v>
      </c>
      <c r="BJ395" s="19" t="s">
        <v>76</v>
      </c>
      <c r="BK395" s="206">
        <f>ROUND(I395*H395,2)</f>
        <v>0</v>
      </c>
      <c r="BL395" s="19" t="s">
        <v>160</v>
      </c>
      <c r="BM395" s="205" t="s">
        <v>415</v>
      </c>
    </row>
    <row r="396" spans="1:65" s="13" customFormat="1" ht="11.25">
      <c r="B396" s="207"/>
      <c r="C396" s="208"/>
      <c r="D396" s="209" t="s">
        <v>162</v>
      </c>
      <c r="E396" s="210" t="s">
        <v>20</v>
      </c>
      <c r="F396" s="211" t="s">
        <v>416</v>
      </c>
      <c r="G396" s="208"/>
      <c r="H396" s="210" t="s">
        <v>20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162</v>
      </c>
      <c r="AU396" s="217" t="s">
        <v>78</v>
      </c>
      <c r="AV396" s="13" t="s">
        <v>76</v>
      </c>
      <c r="AW396" s="13" t="s">
        <v>31</v>
      </c>
      <c r="AX396" s="13" t="s">
        <v>69</v>
      </c>
      <c r="AY396" s="217" t="s">
        <v>153</v>
      </c>
    </row>
    <row r="397" spans="1:65" s="14" customFormat="1" ht="11.25">
      <c r="B397" s="218"/>
      <c r="C397" s="219"/>
      <c r="D397" s="209" t="s">
        <v>162</v>
      </c>
      <c r="E397" s="220" t="s">
        <v>20</v>
      </c>
      <c r="F397" s="221" t="s">
        <v>76</v>
      </c>
      <c r="G397" s="219"/>
      <c r="H397" s="222">
        <v>1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162</v>
      </c>
      <c r="AU397" s="228" t="s">
        <v>78</v>
      </c>
      <c r="AV397" s="14" t="s">
        <v>78</v>
      </c>
      <c r="AW397" s="14" t="s">
        <v>31</v>
      </c>
      <c r="AX397" s="14" t="s">
        <v>69</v>
      </c>
      <c r="AY397" s="228" t="s">
        <v>153</v>
      </c>
    </row>
    <row r="398" spans="1:65" s="13" customFormat="1" ht="11.25">
      <c r="B398" s="207"/>
      <c r="C398" s="208"/>
      <c r="D398" s="209" t="s">
        <v>162</v>
      </c>
      <c r="E398" s="210" t="s">
        <v>20</v>
      </c>
      <c r="F398" s="211" t="s">
        <v>417</v>
      </c>
      <c r="G398" s="208"/>
      <c r="H398" s="210" t="s">
        <v>20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162</v>
      </c>
      <c r="AU398" s="217" t="s">
        <v>78</v>
      </c>
      <c r="AV398" s="13" t="s">
        <v>76</v>
      </c>
      <c r="AW398" s="13" t="s">
        <v>31</v>
      </c>
      <c r="AX398" s="13" t="s">
        <v>69</v>
      </c>
      <c r="AY398" s="217" t="s">
        <v>153</v>
      </c>
    </row>
    <row r="399" spans="1:65" s="14" customFormat="1" ht="11.25">
      <c r="B399" s="218"/>
      <c r="C399" s="219"/>
      <c r="D399" s="209" t="s">
        <v>162</v>
      </c>
      <c r="E399" s="220" t="s">
        <v>20</v>
      </c>
      <c r="F399" s="221" t="s">
        <v>76</v>
      </c>
      <c r="G399" s="219"/>
      <c r="H399" s="222">
        <v>1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162</v>
      </c>
      <c r="AU399" s="228" t="s">
        <v>78</v>
      </c>
      <c r="AV399" s="14" t="s">
        <v>78</v>
      </c>
      <c r="AW399" s="14" t="s">
        <v>31</v>
      </c>
      <c r="AX399" s="14" t="s">
        <v>69</v>
      </c>
      <c r="AY399" s="228" t="s">
        <v>153</v>
      </c>
    </row>
    <row r="400" spans="1:65" s="14" customFormat="1" ht="11.25">
      <c r="B400" s="218"/>
      <c r="C400" s="219"/>
      <c r="D400" s="209" t="s">
        <v>162</v>
      </c>
      <c r="E400" s="220" t="s">
        <v>20</v>
      </c>
      <c r="F400" s="221" t="s">
        <v>76</v>
      </c>
      <c r="G400" s="219"/>
      <c r="H400" s="222">
        <v>1</v>
      </c>
      <c r="I400" s="223"/>
      <c r="J400" s="219"/>
      <c r="K400" s="219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162</v>
      </c>
      <c r="AU400" s="228" t="s">
        <v>78</v>
      </c>
      <c r="AV400" s="14" t="s">
        <v>78</v>
      </c>
      <c r="AW400" s="14" t="s">
        <v>31</v>
      </c>
      <c r="AX400" s="14" t="s">
        <v>69</v>
      </c>
      <c r="AY400" s="228" t="s">
        <v>153</v>
      </c>
    </row>
    <row r="401" spans="1:65" s="16" customFormat="1" ht="11.25">
      <c r="B401" s="240"/>
      <c r="C401" s="241"/>
      <c r="D401" s="209" t="s">
        <v>162</v>
      </c>
      <c r="E401" s="242" t="s">
        <v>20</v>
      </c>
      <c r="F401" s="243" t="s">
        <v>176</v>
      </c>
      <c r="G401" s="241"/>
      <c r="H401" s="244">
        <v>3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AT401" s="250" t="s">
        <v>162</v>
      </c>
      <c r="AU401" s="250" t="s">
        <v>78</v>
      </c>
      <c r="AV401" s="16" t="s">
        <v>160</v>
      </c>
      <c r="AW401" s="16" t="s">
        <v>31</v>
      </c>
      <c r="AX401" s="16" t="s">
        <v>76</v>
      </c>
      <c r="AY401" s="250" t="s">
        <v>153</v>
      </c>
    </row>
    <row r="402" spans="1:65" s="2" customFormat="1" ht="24" customHeight="1">
      <c r="A402" s="36"/>
      <c r="B402" s="37"/>
      <c r="C402" s="254" t="s">
        <v>418</v>
      </c>
      <c r="D402" s="254" t="s">
        <v>332</v>
      </c>
      <c r="E402" s="255" t="s">
        <v>419</v>
      </c>
      <c r="F402" s="256" t="s">
        <v>420</v>
      </c>
      <c r="G402" s="257" t="s">
        <v>179</v>
      </c>
      <c r="H402" s="258">
        <v>1</v>
      </c>
      <c r="I402" s="259"/>
      <c r="J402" s="260">
        <f>ROUND(I402*H402,2)</f>
        <v>0</v>
      </c>
      <c r="K402" s="256" t="s">
        <v>396</v>
      </c>
      <c r="L402" s="261"/>
      <c r="M402" s="262" t="s">
        <v>20</v>
      </c>
      <c r="N402" s="263" t="s">
        <v>40</v>
      </c>
      <c r="O402" s="66"/>
      <c r="P402" s="203">
        <f>O402*H402</f>
        <v>0</v>
      </c>
      <c r="Q402" s="203">
        <v>1.38E-2</v>
      </c>
      <c r="R402" s="203">
        <f>Q402*H402</f>
        <v>1.38E-2</v>
      </c>
      <c r="S402" s="203">
        <v>0</v>
      </c>
      <c r="T402" s="204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5" t="s">
        <v>214</v>
      </c>
      <c r="AT402" s="205" t="s">
        <v>332</v>
      </c>
      <c r="AU402" s="205" t="s">
        <v>78</v>
      </c>
      <c r="AY402" s="19" t="s">
        <v>153</v>
      </c>
      <c r="BE402" s="206">
        <f>IF(N402="základní",J402,0)</f>
        <v>0</v>
      </c>
      <c r="BF402" s="206">
        <f>IF(N402="snížená",J402,0)</f>
        <v>0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19" t="s">
        <v>76</v>
      </c>
      <c r="BK402" s="206">
        <f>ROUND(I402*H402,2)</f>
        <v>0</v>
      </c>
      <c r="BL402" s="19" t="s">
        <v>160</v>
      </c>
      <c r="BM402" s="205" t="s">
        <v>421</v>
      </c>
    </row>
    <row r="403" spans="1:65" s="13" customFormat="1" ht="11.25">
      <c r="B403" s="207"/>
      <c r="C403" s="208"/>
      <c r="D403" s="209" t="s">
        <v>162</v>
      </c>
      <c r="E403" s="210" t="s">
        <v>20</v>
      </c>
      <c r="F403" s="211" t="s">
        <v>422</v>
      </c>
      <c r="G403" s="208"/>
      <c r="H403" s="210" t="s">
        <v>20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162</v>
      </c>
      <c r="AU403" s="217" t="s">
        <v>78</v>
      </c>
      <c r="AV403" s="13" t="s">
        <v>76</v>
      </c>
      <c r="AW403" s="13" t="s">
        <v>31</v>
      </c>
      <c r="AX403" s="13" t="s">
        <v>69</v>
      </c>
      <c r="AY403" s="217" t="s">
        <v>153</v>
      </c>
    </row>
    <row r="404" spans="1:65" s="14" customFormat="1" ht="11.25">
      <c r="B404" s="218"/>
      <c r="C404" s="219"/>
      <c r="D404" s="209" t="s">
        <v>162</v>
      </c>
      <c r="E404" s="220" t="s">
        <v>20</v>
      </c>
      <c r="F404" s="221" t="s">
        <v>76</v>
      </c>
      <c r="G404" s="219"/>
      <c r="H404" s="222">
        <v>1</v>
      </c>
      <c r="I404" s="223"/>
      <c r="J404" s="219"/>
      <c r="K404" s="219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162</v>
      </c>
      <c r="AU404" s="228" t="s">
        <v>78</v>
      </c>
      <c r="AV404" s="14" t="s">
        <v>78</v>
      </c>
      <c r="AW404" s="14" t="s">
        <v>31</v>
      </c>
      <c r="AX404" s="14" t="s">
        <v>76</v>
      </c>
      <c r="AY404" s="228" t="s">
        <v>153</v>
      </c>
    </row>
    <row r="405" spans="1:65" s="2" customFormat="1" ht="24" customHeight="1">
      <c r="A405" s="36"/>
      <c r="B405" s="37"/>
      <c r="C405" s="254" t="s">
        <v>423</v>
      </c>
      <c r="D405" s="254" t="s">
        <v>332</v>
      </c>
      <c r="E405" s="255" t="s">
        <v>424</v>
      </c>
      <c r="F405" s="256" t="s">
        <v>425</v>
      </c>
      <c r="G405" s="257" t="s">
        <v>179</v>
      </c>
      <c r="H405" s="258">
        <v>5</v>
      </c>
      <c r="I405" s="259"/>
      <c r="J405" s="260">
        <f>ROUND(I405*H405,2)</f>
        <v>0</v>
      </c>
      <c r="K405" s="256" t="s">
        <v>396</v>
      </c>
      <c r="L405" s="261"/>
      <c r="M405" s="262" t="s">
        <v>20</v>
      </c>
      <c r="N405" s="263" t="s">
        <v>40</v>
      </c>
      <c r="O405" s="66"/>
      <c r="P405" s="203">
        <f>O405*H405</f>
        <v>0</v>
      </c>
      <c r="Q405" s="203">
        <v>1.37E-2</v>
      </c>
      <c r="R405" s="203">
        <f>Q405*H405</f>
        <v>6.8500000000000005E-2</v>
      </c>
      <c r="S405" s="203">
        <v>0</v>
      </c>
      <c r="T405" s="204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5" t="s">
        <v>214</v>
      </c>
      <c r="AT405" s="205" t="s">
        <v>332</v>
      </c>
      <c r="AU405" s="205" t="s">
        <v>78</v>
      </c>
      <c r="AY405" s="19" t="s">
        <v>153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9" t="s">
        <v>76</v>
      </c>
      <c r="BK405" s="206">
        <f>ROUND(I405*H405,2)</f>
        <v>0</v>
      </c>
      <c r="BL405" s="19" t="s">
        <v>160</v>
      </c>
      <c r="BM405" s="205" t="s">
        <v>426</v>
      </c>
    </row>
    <row r="406" spans="1:65" s="13" customFormat="1" ht="11.25">
      <c r="B406" s="207"/>
      <c r="C406" s="208"/>
      <c r="D406" s="209" t="s">
        <v>162</v>
      </c>
      <c r="E406" s="210" t="s">
        <v>20</v>
      </c>
      <c r="F406" s="211" t="s">
        <v>427</v>
      </c>
      <c r="G406" s="208"/>
      <c r="H406" s="210" t="s">
        <v>20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162</v>
      </c>
      <c r="AU406" s="217" t="s">
        <v>78</v>
      </c>
      <c r="AV406" s="13" t="s">
        <v>76</v>
      </c>
      <c r="AW406" s="13" t="s">
        <v>31</v>
      </c>
      <c r="AX406" s="13" t="s">
        <v>69</v>
      </c>
      <c r="AY406" s="217" t="s">
        <v>153</v>
      </c>
    </row>
    <row r="407" spans="1:65" s="14" customFormat="1" ht="11.25">
      <c r="B407" s="218"/>
      <c r="C407" s="219"/>
      <c r="D407" s="209" t="s">
        <v>162</v>
      </c>
      <c r="E407" s="220" t="s">
        <v>20</v>
      </c>
      <c r="F407" s="221" t="s">
        <v>76</v>
      </c>
      <c r="G407" s="219"/>
      <c r="H407" s="222">
        <v>1</v>
      </c>
      <c r="I407" s="223"/>
      <c r="J407" s="219"/>
      <c r="K407" s="219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162</v>
      </c>
      <c r="AU407" s="228" t="s">
        <v>78</v>
      </c>
      <c r="AV407" s="14" t="s">
        <v>78</v>
      </c>
      <c r="AW407" s="14" t="s">
        <v>31</v>
      </c>
      <c r="AX407" s="14" t="s">
        <v>69</v>
      </c>
      <c r="AY407" s="228" t="s">
        <v>153</v>
      </c>
    </row>
    <row r="408" spans="1:65" s="13" customFormat="1" ht="11.25">
      <c r="B408" s="207"/>
      <c r="C408" s="208"/>
      <c r="D408" s="209" t="s">
        <v>162</v>
      </c>
      <c r="E408" s="210" t="s">
        <v>20</v>
      </c>
      <c r="F408" s="211" t="s">
        <v>428</v>
      </c>
      <c r="G408" s="208"/>
      <c r="H408" s="210" t="s">
        <v>20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162</v>
      </c>
      <c r="AU408" s="217" t="s">
        <v>78</v>
      </c>
      <c r="AV408" s="13" t="s">
        <v>76</v>
      </c>
      <c r="AW408" s="13" t="s">
        <v>31</v>
      </c>
      <c r="AX408" s="13" t="s">
        <v>69</v>
      </c>
      <c r="AY408" s="217" t="s">
        <v>153</v>
      </c>
    </row>
    <row r="409" spans="1:65" s="14" customFormat="1" ht="11.25">
      <c r="B409" s="218"/>
      <c r="C409" s="219"/>
      <c r="D409" s="209" t="s">
        <v>162</v>
      </c>
      <c r="E409" s="220" t="s">
        <v>20</v>
      </c>
      <c r="F409" s="221" t="s">
        <v>76</v>
      </c>
      <c r="G409" s="219"/>
      <c r="H409" s="222">
        <v>1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162</v>
      </c>
      <c r="AU409" s="228" t="s">
        <v>78</v>
      </c>
      <c r="AV409" s="14" t="s">
        <v>78</v>
      </c>
      <c r="AW409" s="14" t="s">
        <v>31</v>
      </c>
      <c r="AX409" s="14" t="s">
        <v>69</v>
      </c>
      <c r="AY409" s="228" t="s">
        <v>153</v>
      </c>
    </row>
    <row r="410" spans="1:65" s="13" customFormat="1" ht="11.25">
      <c r="B410" s="207"/>
      <c r="C410" s="208"/>
      <c r="D410" s="209" t="s">
        <v>162</v>
      </c>
      <c r="E410" s="210" t="s">
        <v>20</v>
      </c>
      <c r="F410" s="211" t="s">
        <v>429</v>
      </c>
      <c r="G410" s="208"/>
      <c r="H410" s="210" t="s">
        <v>20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162</v>
      </c>
      <c r="AU410" s="217" t="s">
        <v>78</v>
      </c>
      <c r="AV410" s="13" t="s">
        <v>76</v>
      </c>
      <c r="AW410" s="13" t="s">
        <v>31</v>
      </c>
      <c r="AX410" s="13" t="s">
        <v>69</v>
      </c>
      <c r="AY410" s="217" t="s">
        <v>153</v>
      </c>
    </row>
    <row r="411" spans="1:65" s="14" customFormat="1" ht="11.25">
      <c r="B411" s="218"/>
      <c r="C411" s="219"/>
      <c r="D411" s="209" t="s">
        <v>162</v>
      </c>
      <c r="E411" s="220" t="s">
        <v>20</v>
      </c>
      <c r="F411" s="221" t="s">
        <v>76</v>
      </c>
      <c r="G411" s="219"/>
      <c r="H411" s="222">
        <v>1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162</v>
      </c>
      <c r="AU411" s="228" t="s">
        <v>78</v>
      </c>
      <c r="AV411" s="14" t="s">
        <v>78</v>
      </c>
      <c r="AW411" s="14" t="s">
        <v>31</v>
      </c>
      <c r="AX411" s="14" t="s">
        <v>69</v>
      </c>
      <c r="AY411" s="228" t="s">
        <v>153</v>
      </c>
    </row>
    <row r="412" spans="1:65" s="13" customFormat="1" ht="11.25">
      <c r="B412" s="207"/>
      <c r="C412" s="208"/>
      <c r="D412" s="209" t="s">
        <v>162</v>
      </c>
      <c r="E412" s="210" t="s">
        <v>20</v>
      </c>
      <c r="F412" s="211" t="s">
        <v>430</v>
      </c>
      <c r="G412" s="208"/>
      <c r="H412" s="210" t="s">
        <v>20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162</v>
      </c>
      <c r="AU412" s="217" t="s">
        <v>78</v>
      </c>
      <c r="AV412" s="13" t="s">
        <v>76</v>
      </c>
      <c r="AW412" s="13" t="s">
        <v>31</v>
      </c>
      <c r="AX412" s="13" t="s">
        <v>69</v>
      </c>
      <c r="AY412" s="217" t="s">
        <v>153</v>
      </c>
    </row>
    <row r="413" spans="1:65" s="14" customFormat="1" ht="11.25">
      <c r="B413" s="218"/>
      <c r="C413" s="219"/>
      <c r="D413" s="209" t="s">
        <v>162</v>
      </c>
      <c r="E413" s="220" t="s">
        <v>20</v>
      </c>
      <c r="F413" s="221" t="s">
        <v>76</v>
      </c>
      <c r="G413" s="219"/>
      <c r="H413" s="222">
        <v>1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162</v>
      </c>
      <c r="AU413" s="228" t="s">
        <v>78</v>
      </c>
      <c r="AV413" s="14" t="s">
        <v>78</v>
      </c>
      <c r="AW413" s="14" t="s">
        <v>31</v>
      </c>
      <c r="AX413" s="14" t="s">
        <v>69</v>
      </c>
      <c r="AY413" s="228" t="s">
        <v>153</v>
      </c>
    </row>
    <row r="414" spans="1:65" s="13" customFormat="1" ht="11.25">
      <c r="B414" s="207"/>
      <c r="C414" s="208"/>
      <c r="D414" s="209" t="s">
        <v>162</v>
      </c>
      <c r="E414" s="210" t="s">
        <v>20</v>
      </c>
      <c r="F414" s="211" t="s">
        <v>431</v>
      </c>
      <c r="G414" s="208"/>
      <c r="H414" s="210" t="s">
        <v>20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162</v>
      </c>
      <c r="AU414" s="217" t="s">
        <v>78</v>
      </c>
      <c r="AV414" s="13" t="s">
        <v>76</v>
      </c>
      <c r="AW414" s="13" t="s">
        <v>31</v>
      </c>
      <c r="AX414" s="13" t="s">
        <v>69</v>
      </c>
      <c r="AY414" s="217" t="s">
        <v>153</v>
      </c>
    </row>
    <row r="415" spans="1:65" s="14" customFormat="1" ht="11.25">
      <c r="B415" s="218"/>
      <c r="C415" s="219"/>
      <c r="D415" s="209" t="s">
        <v>162</v>
      </c>
      <c r="E415" s="220" t="s">
        <v>20</v>
      </c>
      <c r="F415" s="221" t="s">
        <v>76</v>
      </c>
      <c r="G415" s="219"/>
      <c r="H415" s="222">
        <v>1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162</v>
      </c>
      <c r="AU415" s="228" t="s">
        <v>78</v>
      </c>
      <c r="AV415" s="14" t="s">
        <v>78</v>
      </c>
      <c r="AW415" s="14" t="s">
        <v>31</v>
      </c>
      <c r="AX415" s="14" t="s">
        <v>69</v>
      </c>
      <c r="AY415" s="228" t="s">
        <v>153</v>
      </c>
    </row>
    <row r="416" spans="1:65" s="16" customFormat="1" ht="11.25">
      <c r="B416" s="240"/>
      <c r="C416" s="241"/>
      <c r="D416" s="209" t="s">
        <v>162</v>
      </c>
      <c r="E416" s="242" t="s">
        <v>20</v>
      </c>
      <c r="F416" s="243" t="s">
        <v>176</v>
      </c>
      <c r="G416" s="241"/>
      <c r="H416" s="244">
        <v>5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162</v>
      </c>
      <c r="AU416" s="250" t="s">
        <v>78</v>
      </c>
      <c r="AV416" s="16" t="s">
        <v>160</v>
      </c>
      <c r="AW416" s="16" t="s">
        <v>31</v>
      </c>
      <c r="AX416" s="16" t="s">
        <v>76</v>
      </c>
      <c r="AY416" s="250" t="s">
        <v>153</v>
      </c>
    </row>
    <row r="417" spans="1:65" s="12" customFormat="1" ht="22.9" customHeight="1">
      <c r="B417" s="178"/>
      <c r="C417" s="179"/>
      <c r="D417" s="180" t="s">
        <v>68</v>
      </c>
      <c r="E417" s="192" t="s">
        <v>221</v>
      </c>
      <c r="F417" s="192" t="s">
        <v>432</v>
      </c>
      <c r="G417" s="179"/>
      <c r="H417" s="179"/>
      <c r="I417" s="182"/>
      <c r="J417" s="193">
        <f>BK417</f>
        <v>0</v>
      </c>
      <c r="K417" s="179"/>
      <c r="L417" s="184"/>
      <c r="M417" s="185"/>
      <c r="N417" s="186"/>
      <c r="O417" s="186"/>
      <c r="P417" s="187">
        <f>SUM(P418:P518)</f>
        <v>0</v>
      </c>
      <c r="Q417" s="186"/>
      <c r="R417" s="187">
        <f>SUM(R418:R518)</f>
        <v>0.98273083099999992</v>
      </c>
      <c r="S417" s="186"/>
      <c r="T417" s="188">
        <f>SUM(T418:T518)</f>
        <v>22.498573300000004</v>
      </c>
      <c r="AR417" s="189" t="s">
        <v>76</v>
      </c>
      <c r="AT417" s="190" t="s">
        <v>68</v>
      </c>
      <c r="AU417" s="190" t="s">
        <v>76</v>
      </c>
      <c r="AY417" s="189" t="s">
        <v>153</v>
      </c>
      <c r="BK417" s="191">
        <f>SUM(BK418:BK518)</f>
        <v>0</v>
      </c>
    </row>
    <row r="418" spans="1:65" s="2" customFormat="1" ht="36" customHeight="1">
      <c r="A418" s="36"/>
      <c r="B418" s="37"/>
      <c r="C418" s="194" t="s">
        <v>433</v>
      </c>
      <c r="D418" s="194" t="s">
        <v>155</v>
      </c>
      <c r="E418" s="195" t="s">
        <v>434</v>
      </c>
      <c r="F418" s="196" t="s">
        <v>435</v>
      </c>
      <c r="G418" s="197" t="s">
        <v>208</v>
      </c>
      <c r="H418" s="198">
        <v>68.350999999999999</v>
      </c>
      <c r="I418" s="199"/>
      <c r="J418" s="200">
        <f>ROUND(I418*H418,2)</f>
        <v>0</v>
      </c>
      <c r="K418" s="196" t="s">
        <v>159</v>
      </c>
      <c r="L418" s="41"/>
      <c r="M418" s="201" t="s">
        <v>20</v>
      </c>
      <c r="N418" s="202" t="s">
        <v>40</v>
      </c>
      <c r="O418" s="66"/>
      <c r="P418" s="203">
        <f>O418*H418</f>
        <v>0</v>
      </c>
      <c r="Q418" s="203">
        <v>0</v>
      </c>
      <c r="R418" s="203">
        <f>Q418*H418</f>
        <v>0</v>
      </c>
      <c r="S418" s="203">
        <v>0.26100000000000001</v>
      </c>
      <c r="T418" s="204">
        <f>S418*H418</f>
        <v>17.839611000000001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5" t="s">
        <v>160</v>
      </c>
      <c r="AT418" s="205" t="s">
        <v>155</v>
      </c>
      <c r="AU418" s="205" t="s">
        <v>78</v>
      </c>
      <c r="AY418" s="19" t="s">
        <v>153</v>
      </c>
      <c r="BE418" s="206">
        <f>IF(N418="základní",J418,0)</f>
        <v>0</v>
      </c>
      <c r="BF418" s="206">
        <f>IF(N418="snížená",J418,0)</f>
        <v>0</v>
      </c>
      <c r="BG418" s="206">
        <f>IF(N418="zákl. přenesená",J418,0)</f>
        <v>0</v>
      </c>
      <c r="BH418" s="206">
        <f>IF(N418="sníž. přenesená",J418,0)</f>
        <v>0</v>
      </c>
      <c r="BI418" s="206">
        <f>IF(N418="nulová",J418,0)</f>
        <v>0</v>
      </c>
      <c r="BJ418" s="19" t="s">
        <v>76</v>
      </c>
      <c r="BK418" s="206">
        <f>ROUND(I418*H418,2)</f>
        <v>0</v>
      </c>
      <c r="BL418" s="19" t="s">
        <v>160</v>
      </c>
      <c r="BM418" s="205" t="s">
        <v>436</v>
      </c>
    </row>
    <row r="419" spans="1:65" s="13" customFormat="1" ht="11.25">
      <c r="B419" s="207"/>
      <c r="C419" s="208"/>
      <c r="D419" s="209" t="s">
        <v>162</v>
      </c>
      <c r="E419" s="210" t="s">
        <v>20</v>
      </c>
      <c r="F419" s="211" t="s">
        <v>437</v>
      </c>
      <c r="G419" s="208"/>
      <c r="H419" s="210" t="s">
        <v>20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162</v>
      </c>
      <c r="AU419" s="217" t="s">
        <v>78</v>
      </c>
      <c r="AV419" s="13" t="s">
        <v>76</v>
      </c>
      <c r="AW419" s="13" t="s">
        <v>31</v>
      </c>
      <c r="AX419" s="13" t="s">
        <v>69</v>
      </c>
      <c r="AY419" s="217" t="s">
        <v>153</v>
      </c>
    </row>
    <row r="420" spans="1:65" s="14" customFormat="1" ht="11.25">
      <c r="B420" s="218"/>
      <c r="C420" s="219"/>
      <c r="D420" s="209" t="s">
        <v>162</v>
      </c>
      <c r="E420" s="220" t="s">
        <v>20</v>
      </c>
      <c r="F420" s="221" t="s">
        <v>438</v>
      </c>
      <c r="G420" s="219"/>
      <c r="H420" s="222">
        <v>8.9190000000000005</v>
      </c>
      <c r="I420" s="223"/>
      <c r="J420" s="219"/>
      <c r="K420" s="219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162</v>
      </c>
      <c r="AU420" s="228" t="s">
        <v>78</v>
      </c>
      <c r="AV420" s="14" t="s">
        <v>78</v>
      </c>
      <c r="AW420" s="14" t="s">
        <v>31</v>
      </c>
      <c r="AX420" s="14" t="s">
        <v>69</v>
      </c>
      <c r="AY420" s="228" t="s">
        <v>153</v>
      </c>
    </row>
    <row r="421" spans="1:65" s="13" customFormat="1" ht="11.25">
      <c r="B421" s="207"/>
      <c r="C421" s="208"/>
      <c r="D421" s="209" t="s">
        <v>162</v>
      </c>
      <c r="E421" s="210" t="s">
        <v>20</v>
      </c>
      <c r="F421" s="211" t="s">
        <v>439</v>
      </c>
      <c r="G421" s="208"/>
      <c r="H421" s="210" t="s">
        <v>20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162</v>
      </c>
      <c r="AU421" s="217" t="s">
        <v>78</v>
      </c>
      <c r="AV421" s="13" t="s">
        <v>76</v>
      </c>
      <c r="AW421" s="13" t="s">
        <v>31</v>
      </c>
      <c r="AX421" s="13" t="s">
        <v>69</v>
      </c>
      <c r="AY421" s="217" t="s">
        <v>153</v>
      </c>
    </row>
    <row r="422" spans="1:65" s="14" customFormat="1" ht="11.25">
      <c r="B422" s="218"/>
      <c r="C422" s="219"/>
      <c r="D422" s="209" t="s">
        <v>162</v>
      </c>
      <c r="E422" s="220" t="s">
        <v>20</v>
      </c>
      <c r="F422" s="221" t="s">
        <v>440</v>
      </c>
      <c r="G422" s="219"/>
      <c r="H422" s="222">
        <v>2.2650000000000001</v>
      </c>
      <c r="I422" s="223"/>
      <c r="J422" s="219"/>
      <c r="K422" s="219"/>
      <c r="L422" s="224"/>
      <c r="M422" s="225"/>
      <c r="N422" s="226"/>
      <c r="O422" s="226"/>
      <c r="P422" s="226"/>
      <c r="Q422" s="226"/>
      <c r="R422" s="226"/>
      <c r="S422" s="226"/>
      <c r="T422" s="227"/>
      <c r="AT422" s="228" t="s">
        <v>162</v>
      </c>
      <c r="AU422" s="228" t="s">
        <v>78</v>
      </c>
      <c r="AV422" s="14" t="s">
        <v>78</v>
      </c>
      <c r="AW422" s="14" t="s">
        <v>31</v>
      </c>
      <c r="AX422" s="14" t="s">
        <v>69</v>
      </c>
      <c r="AY422" s="228" t="s">
        <v>153</v>
      </c>
    </row>
    <row r="423" spans="1:65" s="13" customFormat="1" ht="11.25">
      <c r="B423" s="207"/>
      <c r="C423" s="208"/>
      <c r="D423" s="209" t="s">
        <v>162</v>
      </c>
      <c r="E423" s="210" t="s">
        <v>20</v>
      </c>
      <c r="F423" s="211" t="s">
        <v>441</v>
      </c>
      <c r="G423" s="208"/>
      <c r="H423" s="210" t="s">
        <v>20</v>
      </c>
      <c r="I423" s="212"/>
      <c r="J423" s="208"/>
      <c r="K423" s="208"/>
      <c r="L423" s="213"/>
      <c r="M423" s="214"/>
      <c r="N423" s="215"/>
      <c r="O423" s="215"/>
      <c r="P423" s="215"/>
      <c r="Q423" s="215"/>
      <c r="R423" s="215"/>
      <c r="S423" s="215"/>
      <c r="T423" s="216"/>
      <c r="AT423" s="217" t="s">
        <v>162</v>
      </c>
      <c r="AU423" s="217" t="s">
        <v>78</v>
      </c>
      <c r="AV423" s="13" t="s">
        <v>76</v>
      </c>
      <c r="AW423" s="13" t="s">
        <v>31</v>
      </c>
      <c r="AX423" s="13" t="s">
        <v>69</v>
      </c>
      <c r="AY423" s="217" t="s">
        <v>153</v>
      </c>
    </row>
    <row r="424" spans="1:65" s="14" customFormat="1" ht="11.25">
      <c r="B424" s="218"/>
      <c r="C424" s="219"/>
      <c r="D424" s="209" t="s">
        <v>162</v>
      </c>
      <c r="E424" s="220" t="s">
        <v>20</v>
      </c>
      <c r="F424" s="221" t="s">
        <v>442</v>
      </c>
      <c r="G424" s="219"/>
      <c r="H424" s="222">
        <v>14.693</v>
      </c>
      <c r="I424" s="223"/>
      <c r="J424" s="219"/>
      <c r="K424" s="219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162</v>
      </c>
      <c r="AU424" s="228" t="s">
        <v>78</v>
      </c>
      <c r="AV424" s="14" t="s">
        <v>78</v>
      </c>
      <c r="AW424" s="14" t="s">
        <v>31</v>
      </c>
      <c r="AX424" s="14" t="s">
        <v>69</v>
      </c>
      <c r="AY424" s="228" t="s">
        <v>153</v>
      </c>
    </row>
    <row r="425" spans="1:65" s="13" customFormat="1" ht="11.25">
      <c r="B425" s="207"/>
      <c r="C425" s="208"/>
      <c r="D425" s="209" t="s">
        <v>162</v>
      </c>
      <c r="E425" s="210" t="s">
        <v>20</v>
      </c>
      <c r="F425" s="211" t="s">
        <v>443</v>
      </c>
      <c r="G425" s="208"/>
      <c r="H425" s="210" t="s">
        <v>20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162</v>
      </c>
      <c r="AU425" s="217" t="s">
        <v>78</v>
      </c>
      <c r="AV425" s="13" t="s">
        <v>76</v>
      </c>
      <c r="AW425" s="13" t="s">
        <v>31</v>
      </c>
      <c r="AX425" s="13" t="s">
        <v>69</v>
      </c>
      <c r="AY425" s="217" t="s">
        <v>153</v>
      </c>
    </row>
    <row r="426" spans="1:65" s="14" customFormat="1" ht="11.25">
      <c r="B426" s="218"/>
      <c r="C426" s="219"/>
      <c r="D426" s="209" t="s">
        <v>162</v>
      </c>
      <c r="E426" s="220" t="s">
        <v>20</v>
      </c>
      <c r="F426" s="221" t="s">
        <v>444</v>
      </c>
      <c r="G426" s="219"/>
      <c r="H426" s="222">
        <v>16.268999999999998</v>
      </c>
      <c r="I426" s="223"/>
      <c r="J426" s="219"/>
      <c r="K426" s="219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162</v>
      </c>
      <c r="AU426" s="228" t="s">
        <v>78</v>
      </c>
      <c r="AV426" s="14" t="s">
        <v>78</v>
      </c>
      <c r="AW426" s="14" t="s">
        <v>31</v>
      </c>
      <c r="AX426" s="14" t="s">
        <v>69</v>
      </c>
      <c r="AY426" s="228" t="s">
        <v>153</v>
      </c>
    </row>
    <row r="427" spans="1:65" s="15" customFormat="1" ht="11.25">
      <c r="B427" s="229"/>
      <c r="C427" s="230"/>
      <c r="D427" s="209" t="s">
        <v>162</v>
      </c>
      <c r="E427" s="231" t="s">
        <v>20</v>
      </c>
      <c r="F427" s="232" t="s">
        <v>173</v>
      </c>
      <c r="G427" s="230"/>
      <c r="H427" s="233">
        <v>42.146000000000001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162</v>
      </c>
      <c r="AU427" s="239" t="s">
        <v>78</v>
      </c>
      <c r="AV427" s="15" t="s">
        <v>92</v>
      </c>
      <c r="AW427" s="15" t="s">
        <v>31</v>
      </c>
      <c r="AX427" s="15" t="s">
        <v>69</v>
      </c>
      <c r="AY427" s="239" t="s">
        <v>153</v>
      </c>
    </row>
    <row r="428" spans="1:65" s="13" customFormat="1" ht="11.25">
      <c r="B428" s="207"/>
      <c r="C428" s="208"/>
      <c r="D428" s="209" t="s">
        <v>162</v>
      </c>
      <c r="E428" s="210" t="s">
        <v>20</v>
      </c>
      <c r="F428" s="211" t="s">
        <v>445</v>
      </c>
      <c r="G428" s="208"/>
      <c r="H428" s="210" t="s">
        <v>20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162</v>
      </c>
      <c r="AU428" s="217" t="s">
        <v>78</v>
      </c>
      <c r="AV428" s="13" t="s">
        <v>76</v>
      </c>
      <c r="AW428" s="13" t="s">
        <v>31</v>
      </c>
      <c r="AX428" s="13" t="s">
        <v>69</v>
      </c>
      <c r="AY428" s="217" t="s">
        <v>153</v>
      </c>
    </row>
    <row r="429" spans="1:65" s="14" customFormat="1" ht="11.25">
      <c r="B429" s="218"/>
      <c r="C429" s="219"/>
      <c r="D429" s="209" t="s">
        <v>162</v>
      </c>
      <c r="E429" s="220" t="s">
        <v>20</v>
      </c>
      <c r="F429" s="221" t="s">
        <v>446</v>
      </c>
      <c r="G429" s="219"/>
      <c r="H429" s="222">
        <v>1.879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162</v>
      </c>
      <c r="AU429" s="228" t="s">
        <v>78</v>
      </c>
      <c r="AV429" s="14" t="s">
        <v>78</v>
      </c>
      <c r="AW429" s="14" t="s">
        <v>31</v>
      </c>
      <c r="AX429" s="14" t="s">
        <v>69</v>
      </c>
      <c r="AY429" s="228" t="s">
        <v>153</v>
      </c>
    </row>
    <row r="430" spans="1:65" s="13" customFormat="1" ht="11.25">
      <c r="B430" s="207"/>
      <c r="C430" s="208"/>
      <c r="D430" s="209" t="s">
        <v>162</v>
      </c>
      <c r="E430" s="210" t="s">
        <v>20</v>
      </c>
      <c r="F430" s="211" t="s">
        <v>447</v>
      </c>
      <c r="G430" s="208"/>
      <c r="H430" s="210" t="s">
        <v>20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162</v>
      </c>
      <c r="AU430" s="217" t="s">
        <v>78</v>
      </c>
      <c r="AV430" s="13" t="s">
        <v>76</v>
      </c>
      <c r="AW430" s="13" t="s">
        <v>31</v>
      </c>
      <c r="AX430" s="13" t="s">
        <v>69</v>
      </c>
      <c r="AY430" s="217" t="s">
        <v>153</v>
      </c>
    </row>
    <row r="431" spans="1:65" s="14" customFormat="1" ht="11.25">
      <c r="B431" s="218"/>
      <c r="C431" s="219"/>
      <c r="D431" s="209" t="s">
        <v>162</v>
      </c>
      <c r="E431" s="220" t="s">
        <v>20</v>
      </c>
      <c r="F431" s="221" t="s">
        <v>448</v>
      </c>
      <c r="G431" s="219"/>
      <c r="H431" s="222">
        <v>7.1609999999999996</v>
      </c>
      <c r="I431" s="223"/>
      <c r="J431" s="219"/>
      <c r="K431" s="219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162</v>
      </c>
      <c r="AU431" s="228" t="s">
        <v>78</v>
      </c>
      <c r="AV431" s="14" t="s">
        <v>78</v>
      </c>
      <c r="AW431" s="14" t="s">
        <v>31</v>
      </c>
      <c r="AX431" s="14" t="s">
        <v>69</v>
      </c>
      <c r="AY431" s="228" t="s">
        <v>153</v>
      </c>
    </row>
    <row r="432" spans="1:65" s="13" customFormat="1" ht="11.25">
      <c r="B432" s="207"/>
      <c r="C432" s="208"/>
      <c r="D432" s="209" t="s">
        <v>162</v>
      </c>
      <c r="E432" s="210" t="s">
        <v>20</v>
      </c>
      <c r="F432" s="211" t="s">
        <v>449</v>
      </c>
      <c r="G432" s="208"/>
      <c r="H432" s="210" t="s">
        <v>20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162</v>
      </c>
      <c r="AU432" s="217" t="s">
        <v>78</v>
      </c>
      <c r="AV432" s="13" t="s">
        <v>76</v>
      </c>
      <c r="AW432" s="13" t="s">
        <v>31</v>
      </c>
      <c r="AX432" s="13" t="s">
        <v>69</v>
      </c>
      <c r="AY432" s="217" t="s">
        <v>153</v>
      </c>
    </row>
    <row r="433" spans="1:65" s="14" customFormat="1" ht="11.25">
      <c r="B433" s="218"/>
      <c r="C433" s="219"/>
      <c r="D433" s="209" t="s">
        <v>162</v>
      </c>
      <c r="E433" s="220" t="s">
        <v>20</v>
      </c>
      <c r="F433" s="221" t="s">
        <v>450</v>
      </c>
      <c r="G433" s="219"/>
      <c r="H433" s="222">
        <v>8.25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162</v>
      </c>
      <c r="AU433" s="228" t="s">
        <v>78</v>
      </c>
      <c r="AV433" s="14" t="s">
        <v>78</v>
      </c>
      <c r="AW433" s="14" t="s">
        <v>31</v>
      </c>
      <c r="AX433" s="14" t="s">
        <v>69</v>
      </c>
      <c r="AY433" s="228" t="s">
        <v>153</v>
      </c>
    </row>
    <row r="434" spans="1:65" s="15" customFormat="1" ht="11.25">
      <c r="B434" s="229"/>
      <c r="C434" s="230"/>
      <c r="D434" s="209" t="s">
        <v>162</v>
      </c>
      <c r="E434" s="231" t="s">
        <v>20</v>
      </c>
      <c r="F434" s="232" t="s">
        <v>173</v>
      </c>
      <c r="G434" s="230"/>
      <c r="H434" s="233">
        <v>17.29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162</v>
      </c>
      <c r="AU434" s="239" t="s">
        <v>78</v>
      </c>
      <c r="AV434" s="15" t="s">
        <v>92</v>
      </c>
      <c r="AW434" s="15" t="s">
        <v>31</v>
      </c>
      <c r="AX434" s="15" t="s">
        <v>69</v>
      </c>
      <c r="AY434" s="239" t="s">
        <v>153</v>
      </c>
    </row>
    <row r="435" spans="1:65" s="13" customFormat="1" ht="11.25">
      <c r="B435" s="207"/>
      <c r="C435" s="208"/>
      <c r="D435" s="209" t="s">
        <v>162</v>
      </c>
      <c r="E435" s="210" t="s">
        <v>20</v>
      </c>
      <c r="F435" s="211" t="s">
        <v>174</v>
      </c>
      <c r="G435" s="208"/>
      <c r="H435" s="210" t="s">
        <v>20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162</v>
      </c>
      <c r="AU435" s="217" t="s">
        <v>78</v>
      </c>
      <c r="AV435" s="13" t="s">
        <v>76</v>
      </c>
      <c r="AW435" s="13" t="s">
        <v>31</v>
      </c>
      <c r="AX435" s="13" t="s">
        <v>69</v>
      </c>
      <c r="AY435" s="217" t="s">
        <v>153</v>
      </c>
    </row>
    <row r="436" spans="1:65" s="14" customFormat="1" ht="11.25">
      <c r="B436" s="218"/>
      <c r="C436" s="219"/>
      <c r="D436" s="209" t="s">
        <v>162</v>
      </c>
      <c r="E436" s="220" t="s">
        <v>20</v>
      </c>
      <c r="F436" s="221" t="s">
        <v>451</v>
      </c>
      <c r="G436" s="219"/>
      <c r="H436" s="222">
        <v>8.9149999999999991</v>
      </c>
      <c r="I436" s="223"/>
      <c r="J436" s="219"/>
      <c r="K436" s="219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162</v>
      </c>
      <c r="AU436" s="228" t="s">
        <v>78</v>
      </c>
      <c r="AV436" s="14" t="s">
        <v>78</v>
      </c>
      <c r="AW436" s="14" t="s">
        <v>31</v>
      </c>
      <c r="AX436" s="14" t="s">
        <v>69</v>
      </c>
      <c r="AY436" s="228" t="s">
        <v>153</v>
      </c>
    </row>
    <row r="437" spans="1:65" s="16" customFormat="1" ht="11.25">
      <c r="B437" s="240"/>
      <c r="C437" s="241"/>
      <c r="D437" s="209" t="s">
        <v>162</v>
      </c>
      <c r="E437" s="242" t="s">
        <v>20</v>
      </c>
      <c r="F437" s="243" t="s">
        <v>176</v>
      </c>
      <c r="G437" s="241"/>
      <c r="H437" s="244">
        <v>68.350999999999999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162</v>
      </c>
      <c r="AU437" s="250" t="s">
        <v>78</v>
      </c>
      <c r="AV437" s="16" t="s">
        <v>160</v>
      </c>
      <c r="AW437" s="16" t="s">
        <v>31</v>
      </c>
      <c r="AX437" s="16" t="s">
        <v>76</v>
      </c>
      <c r="AY437" s="250" t="s">
        <v>153</v>
      </c>
    </row>
    <row r="438" spans="1:65" s="2" customFormat="1" ht="36" customHeight="1">
      <c r="A438" s="36"/>
      <c r="B438" s="37"/>
      <c r="C438" s="194" t="s">
        <v>452</v>
      </c>
      <c r="D438" s="194" t="s">
        <v>155</v>
      </c>
      <c r="E438" s="195" t="s">
        <v>453</v>
      </c>
      <c r="F438" s="196" t="s">
        <v>454</v>
      </c>
      <c r="G438" s="197" t="s">
        <v>208</v>
      </c>
      <c r="H438" s="198">
        <v>34.682000000000002</v>
      </c>
      <c r="I438" s="199"/>
      <c r="J438" s="200">
        <f>ROUND(I438*H438,2)</f>
        <v>0</v>
      </c>
      <c r="K438" s="196" t="s">
        <v>159</v>
      </c>
      <c r="L438" s="41"/>
      <c r="M438" s="201" t="s">
        <v>20</v>
      </c>
      <c r="N438" s="202" t="s">
        <v>40</v>
      </c>
      <c r="O438" s="66"/>
      <c r="P438" s="203">
        <f>O438*H438</f>
        <v>0</v>
      </c>
      <c r="Q438" s="203">
        <v>0</v>
      </c>
      <c r="R438" s="203">
        <f>Q438*H438</f>
        <v>0</v>
      </c>
      <c r="S438" s="203">
        <v>7.5999999999999998E-2</v>
      </c>
      <c r="T438" s="204">
        <f>S438*H438</f>
        <v>2.6358320000000002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205" t="s">
        <v>160</v>
      </c>
      <c r="AT438" s="205" t="s">
        <v>155</v>
      </c>
      <c r="AU438" s="205" t="s">
        <v>78</v>
      </c>
      <c r="AY438" s="19" t="s">
        <v>153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9" t="s">
        <v>76</v>
      </c>
      <c r="BK438" s="206">
        <f>ROUND(I438*H438,2)</f>
        <v>0</v>
      </c>
      <c r="BL438" s="19" t="s">
        <v>160</v>
      </c>
      <c r="BM438" s="205" t="s">
        <v>455</v>
      </c>
    </row>
    <row r="439" spans="1:65" s="13" customFormat="1" ht="11.25">
      <c r="B439" s="207"/>
      <c r="C439" s="208"/>
      <c r="D439" s="209" t="s">
        <v>162</v>
      </c>
      <c r="E439" s="210" t="s">
        <v>20</v>
      </c>
      <c r="F439" s="211" t="s">
        <v>456</v>
      </c>
      <c r="G439" s="208"/>
      <c r="H439" s="210" t="s">
        <v>20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162</v>
      </c>
      <c r="AU439" s="217" t="s">
        <v>78</v>
      </c>
      <c r="AV439" s="13" t="s">
        <v>76</v>
      </c>
      <c r="AW439" s="13" t="s">
        <v>31</v>
      </c>
      <c r="AX439" s="13" t="s">
        <v>69</v>
      </c>
      <c r="AY439" s="217" t="s">
        <v>153</v>
      </c>
    </row>
    <row r="440" spans="1:65" s="14" customFormat="1" ht="11.25">
      <c r="B440" s="218"/>
      <c r="C440" s="219"/>
      <c r="D440" s="209" t="s">
        <v>162</v>
      </c>
      <c r="E440" s="220" t="s">
        <v>20</v>
      </c>
      <c r="F440" s="221" t="s">
        <v>457</v>
      </c>
      <c r="G440" s="219"/>
      <c r="H440" s="222">
        <v>1.6160000000000001</v>
      </c>
      <c r="I440" s="223"/>
      <c r="J440" s="219"/>
      <c r="K440" s="219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162</v>
      </c>
      <c r="AU440" s="228" t="s">
        <v>78</v>
      </c>
      <c r="AV440" s="14" t="s">
        <v>78</v>
      </c>
      <c r="AW440" s="14" t="s">
        <v>31</v>
      </c>
      <c r="AX440" s="14" t="s">
        <v>69</v>
      </c>
      <c r="AY440" s="228" t="s">
        <v>153</v>
      </c>
    </row>
    <row r="441" spans="1:65" s="13" customFormat="1" ht="11.25">
      <c r="B441" s="207"/>
      <c r="C441" s="208"/>
      <c r="D441" s="209" t="s">
        <v>162</v>
      </c>
      <c r="E441" s="210" t="s">
        <v>20</v>
      </c>
      <c r="F441" s="211" t="s">
        <v>458</v>
      </c>
      <c r="G441" s="208"/>
      <c r="H441" s="210" t="s">
        <v>20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162</v>
      </c>
      <c r="AU441" s="217" t="s">
        <v>78</v>
      </c>
      <c r="AV441" s="13" t="s">
        <v>76</v>
      </c>
      <c r="AW441" s="13" t="s">
        <v>31</v>
      </c>
      <c r="AX441" s="13" t="s">
        <v>69</v>
      </c>
      <c r="AY441" s="217" t="s">
        <v>153</v>
      </c>
    </row>
    <row r="442" spans="1:65" s="14" customFormat="1" ht="11.25">
      <c r="B442" s="218"/>
      <c r="C442" s="219"/>
      <c r="D442" s="209" t="s">
        <v>162</v>
      </c>
      <c r="E442" s="220" t="s">
        <v>20</v>
      </c>
      <c r="F442" s="221" t="s">
        <v>219</v>
      </c>
      <c r="G442" s="219"/>
      <c r="H442" s="222">
        <v>1.8180000000000001</v>
      </c>
      <c r="I442" s="223"/>
      <c r="J442" s="219"/>
      <c r="K442" s="219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162</v>
      </c>
      <c r="AU442" s="228" t="s">
        <v>78</v>
      </c>
      <c r="AV442" s="14" t="s">
        <v>78</v>
      </c>
      <c r="AW442" s="14" t="s">
        <v>31</v>
      </c>
      <c r="AX442" s="14" t="s">
        <v>69</v>
      </c>
      <c r="AY442" s="228" t="s">
        <v>153</v>
      </c>
    </row>
    <row r="443" spans="1:65" s="14" customFormat="1" ht="11.25">
      <c r="B443" s="218"/>
      <c r="C443" s="219"/>
      <c r="D443" s="209" t="s">
        <v>162</v>
      </c>
      <c r="E443" s="220" t="s">
        <v>20</v>
      </c>
      <c r="F443" s="221" t="s">
        <v>219</v>
      </c>
      <c r="G443" s="219"/>
      <c r="H443" s="222">
        <v>1.8180000000000001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162</v>
      </c>
      <c r="AU443" s="228" t="s">
        <v>78</v>
      </c>
      <c r="AV443" s="14" t="s">
        <v>78</v>
      </c>
      <c r="AW443" s="14" t="s">
        <v>31</v>
      </c>
      <c r="AX443" s="14" t="s">
        <v>69</v>
      </c>
      <c r="AY443" s="228" t="s">
        <v>153</v>
      </c>
    </row>
    <row r="444" spans="1:65" s="13" customFormat="1" ht="11.25">
      <c r="B444" s="207"/>
      <c r="C444" s="208"/>
      <c r="D444" s="209" t="s">
        <v>162</v>
      </c>
      <c r="E444" s="210" t="s">
        <v>20</v>
      </c>
      <c r="F444" s="211" t="s">
        <v>459</v>
      </c>
      <c r="G444" s="208"/>
      <c r="H444" s="210" t="s">
        <v>20</v>
      </c>
      <c r="I444" s="212"/>
      <c r="J444" s="208"/>
      <c r="K444" s="208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162</v>
      </c>
      <c r="AU444" s="217" t="s">
        <v>78</v>
      </c>
      <c r="AV444" s="13" t="s">
        <v>76</v>
      </c>
      <c r="AW444" s="13" t="s">
        <v>31</v>
      </c>
      <c r="AX444" s="13" t="s">
        <v>69</v>
      </c>
      <c r="AY444" s="217" t="s">
        <v>153</v>
      </c>
    </row>
    <row r="445" spans="1:65" s="14" customFormat="1" ht="11.25">
      <c r="B445" s="218"/>
      <c r="C445" s="219"/>
      <c r="D445" s="209" t="s">
        <v>162</v>
      </c>
      <c r="E445" s="220" t="s">
        <v>20</v>
      </c>
      <c r="F445" s="221" t="s">
        <v>219</v>
      </c>
      <c r="G445" s="219"/>
      <c r="H445" s="222">
        <v>1.8180000000000001</v>
      </c>
      <c r="I445" s="223"/>
      <c r="J445" s="219"/>
      <c r="K445" s="219"/>
      <c r="L445" s="224"/>
      <c r="M445" s="225"/>
      <c r="N445" s="226"/>
      <c r="O445" s="226"/>
      <c r="P445" s="226"/>
      <c r="Q445" s="226"/>
      <c r="R445" s="226"/>
      <c r="S445" s="226"/>
      <c r="T445" s="227"/>
      <c r="AT445" s="228" t="s">
        <v>162</v>
      </c>
      <c r="AU445" s="228" t="s">
        <v>78</v>
      </c>
      <c r="AV445" s="14" t="s">
        <v>78</v>
      </c>
      <c r="AW445" s="14" t="s">
        <v>31</v>
      </c>
      <c r="AX445" s="14" t="s">
        <v>69</v>
      </c>
      <c r="AY445" s="228" t="s">
        <v>153</v>
      </c>
    </row>
    <row r="446" spans="1:65" s="13" customFormat="1" ht="11.25">
      <c r="B446" s="207"/>
      <c r="C446" s="208"/>
      <c r="D446" s="209" t="s">
        <v>162</v>
      </c>
      <c r="E446" s="210" t="s">
        <v>20</v>
      </c>
      <c r="F446" s="211" t="s">
        <v>460</v>
      </c>
      <c r="G446" s="208"/>
      <c r="H446" s="210" t="s">
        <v>20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162</v>
      </c>
      <c r="AU446" s="217" t="s">
        <v>78</v>
      </c>
      <c r="AV446" s="13" t="s">
        <v>76</v>
      </c>
      <c r="AW446" s="13" t="s">
        <v>31</v>
      </c>
      <c r="AX446" s="13" t="s">
        <v>69</v>
      </c>
      <c r="AY446" s="217" t="s">
        <v>153</v>
      </c>
    </row>
    <row r="447" spans="1:65" s="14" customFormat="1" ht="11.25">
      <c r="B447" s="218"/>
      <c r="C447" s="219"/>
      <c r="D447" s="209" t="s">
        <v>162</v>
      </c>
      <c r="E447" s="220" t="s">
        <v>20</v>
      </c>
      <c r="F447" s="221" t="s">
        <v>461</v>
      </c>
      <c r="G447" s="219"/>
      <c r="H447" s="222">
        <v>2.02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162</v>
      </c>
      <c r="AU447" s="228" t="s">
        <v>78</v>
      </c>
      <c r="AV447" s="14" t="s">
        <v>78</v>
      </c>
      <c r="AW447" s="14" t="s">
        <v>31</v>
      </c>
      <c r="AX447" s="14" t="s">
        <v>69</v>
      </c>
      <c r="AY447" s="228" t="s">
        <v>153</v>
      </c>
    </row>
    <row r="448" spans="1:65" s="14" customFormat="1" ht="11.25">
      <c r="B448" s="218"/>
      <c r="C448" s="219"/>
      <c r="D448" s="209" t="s">
        <v>162</v>
      </c>
      <c r="E448" s="220" t="s">
        <v>20</v>
      </c>
      <c r="F448" s="221" t="s">
        <v>219</v>
      </c>
      <c r="G448" s="219"/>
      <c r="H448" s="222">
        <v>1.8180000000000001</v>
      </c>
      <c r="I448" s="223"/>
      <c r="J448" s="219"/>
      <c r="K448" s="219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162</v>
      </c>
      <c r="AU448" s="228" t="s">
        <v>78</v>
      </c>
      <c r="AV448" s="14" t="s">
        <v>78</v>
      </c>
      <c r="AW448" s="14" t="s">
        <v>31</v>
      </c>
      <c r="AX448" s="14" t="s">
        <v>69</v>
      </c>
      <c r="AY448" s="228" t="s">
        <v>153</v>
      </c>
    </row>
    <row r="449" spans="2:51" s="13" customFormat="1" ht="11.25">
      <c r="B449" s="207"/>
      <c r="C449" s="208"/>
      <c r="D449" s="209" t="s">
        <v>162</v>
      </c>
      <c r="E449" s="210" t="s">
        <v>20</v>
      </c>
      <c r="F449" s="211" t="s">
        <v>462</v>
      </c>
      <c r="G449" s="208"/>
      <c r="H449" s="210" t="s">
        <v>20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162</v>
      </c>
      <c r="AU449" s="217" t="s">
        <v>78</v>
      </c>
      <c r="AV449" s="13" t="s">
        <v>76</v>
      </c>
      <c r="AW449" s="13" t="s">
        <v>31</v>
      </c>
      <c r="AX449" s="13" t="s">
        <v>69</v>
      </c>
      <c r="AY449" s="217" t="s">
        <v>153</v>
      </c>
    </row>
    <row r="450" spans="2:51" s="14" customFormat="1" ht="11.25">
      <c r="B450" s="218"/>
      <c r="C450" s="219"/>
      <c r="D450" s="209" t="s">
        <v>162</v>
      </c>
      <c r="E450" s="220" t="s">
        <v>20</v>
      </c>
      <c r="F450" s="221" t="s">
        <v>219</v>
      </c>
      <c r="G450" s="219"/>
      <c r="H450" s="222">
        <v>1.8180000000000001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162</v>
      </c>
      <c r="AU450" s="228" t="s">
        <v>78</v>
      </c>
      <c r="AV450" s="14" t="s">
        <v>78</v>
      </c>
      <c r="AW450" s="14" t="s">
        <v>31</v>
      </c>
      <c r="AX450" s="14" t="s">
        <v>69</v>
      </c>
      <c r="AY450" s="228" t="s">
        <v>153</v>
      </c>
    </row>
    <row r="451" spans="2:51" s="14" customFormat="1" ht="11.25">
      <c r="B451" s="218"/>
      <c r="C451" s="219"/>
      <c r="D451" s="209" t="s">
        <v>162</v>
      </c>
      <c r="E451" s="220" t="s">
        <v>20</v>
      </c>
      <c r="F451" s="221" t="s">
        <v>219</v>
      </c>
      <c r="G451" s="219"/>
      <c r="H451" s="222">
        <v>1.8180000000000001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162</v>
      </c>
      <c r="AU451" s="228" t="s">
        <v>78</v>
      </c>
      <c r="AV451" s="14" t="s">
        <v>78</v>
      </c>
      <c r="AW451" s="14" t="s">
        <v>31</v>
      </c>
      <c r="AX451" s="14" t="s">
        <v>69</v>
      </c>
      <c r="AY451" s="228" t="s">
        <v>153</v>
      </c>
    </row>
    <row r="452" spans="2:51" s="13" customFormat="1" ht="11.25">
      <c r="B452" s="207"/>
      <c r="C452" s="208"/>
      <c r="D452" s="209" t="s">
        <v>162</v>
      </c>
      <c r="E452" s="210" t="s">
        <v>20</v>
      </c>
      <c r="F452" s="211" t="s">
        <v>463</v>
      </c>
      <c r="G452" s="208"/>
      <c r="H452" s="210" t="s">
        <v>20</v>
      </c>
      <c r="I452" s="212"/>
      <c r="J452" s="208"/>
      <c r="K452" s="208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162</v>
      </c>
      <c r="AU452" s="217" t="s">
        <v>78</v>
      </c>
      <c r="AV452" s="13" t="s">
        <v>76</v>
      </c>
      <c r="AW452" s="13" t="s">
        <v>31</v>
      </c>
      <c r="AX452" s="13" t="s">
        <v>69</v>
      </c>
      <c r="AY452" s="217" t="s">
        <v>153</v>
      </c>
    </row>
    <row r="453" spans="2:51" s="14" customFormat="1" ht="11.25">
      <c r="B453" s="218"/>
      <c r="C453" s="219"/>
      <c r="D453" s="209" t="s">
        <v>162</v>
      </c>
      <c r="E453" s="220" t="s">
        <v>20</v>
      </c>
      <c r="F453" s="221" t="s">
        <v>464</v>
      </c>
      <c r="G453" s="219"/>
      <c r="H453" s="222">
        <v>2.2000000000000002</v>
      </c>
      <c r="I453" s="223"/>
      <c r="J453" s="219"/>
      <c r="K453" s="219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162</v>
      </c>
      <c r="AU453" s="228" t="s">
        <v>78</v>
      </c>
      <c r="AV453" s="14" t="s">
        <v>78</v>
      </c>
      <c r="AW453" s="14" t="s">
        <v>31</v>
      </c>
      <c r="AX453" s="14" t="s">
        <v>69</v>
      </c>
      <c r="AY453" s="228" t="s">
        <v>153</v>
      </c>
    </row>
    <row r="454" spans="2:51" s="13" customFormat="1" ht="11.25">
      <c r="B454" s="207"/>
      <c r="C454" s="208"/>
      <c r="D454" s="209" t="s">
        <v>162</v>
      </c>
      <c r="E454" s="210" t="s">
        <v>20</v>
      </c>
      <c r="F454" s="211" t="s">
        <v>465</v>
      </c>
      <c r="G454" s="208"/>
      <c r="H454" s="210" t="s">
        <v>20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162</v>
      </c>
      <c r="AU454" s="217" t="s">
        <v>78</v>
      </c>
      <c r="AV454" s="13" t="s">
        <v>76</v>
      </c>
      <c r="AW454" s="13" t="s">
        <v>31</v>
      </c>
      <c r="AX454" s="13" t="s">
        <v>69</v>
      </c>
      <c r="AY454" s="217" t="s">
        <v>153</v>
      </c>
    </row>
    <row r="455" spans="2:51" s="14" customFormat="1" ht="11.25">
      <c r="B455" s="218"/>
      <c r="C455" s="219"/>
      <c r="D455" s="209" t="s">
        <v>162</v>
      </c>
      <c r="E455" s="220" t="s">
        <v>20</v>
      </c>
      <c r="F455" s="221" t="s">
        <v>219</v>
      </c>
      <c r="G455" s="219"/>
      <c r="H455" s="222">
        <v>1.8180000000000001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162</v>
      </c>
      <c r="AU455" s="228" t="s">
        <v>78</v>
      </c>
      <c r="AV455" s="14" t="s">
        <v>78</v>
      </c>
      <c r="AW455" s="14" t="s">
        <v>31</v>
      </c>
      <c r="AX455" s="14" t="s">
        <v>69</v>
      </c>
      <c r="AY455" s="228" t="s">
        <v>153</v>
      </c>
    </row>
    <row r="456" spans="2:51" s="14" customFormat="1" ht="11.25">
      <c r="B456" s="218"/>
      <c r="C456" s="219"/>
      <c r="D456" s="209" t="s">
        <v>162</v>
      </c>
      <c r="E456" s="220" t="s">
        <v>20</v>
      </c>
      <c r="F456" s="221" t="s">
        <v>219</v>
      </c>
      <c r="G456" s="219"/>
      <c r="H456" s="222">
        <v>1.8180000000000001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162</v>
      </c>
      <c r="AU456" s="228" t="s">
        <v>78</v>
      </c>
      <c r="AV456" s="14" t="s">
        <v>78</v>
      </c>
      <c r="AW456" s="14" t="s">
        <v>31</v>
      </c>
      <c r="AX456" s="14" t="s">
        <v>69</v>
      </c>
      <c r="AY456" s="228" t="s">
        <v>153</v>
      </c>
    </row>
    <row r="457" spans="2:51" s="14" customFormat="1" ht="11.25">
      <c r="B457" s="218"/>
      <c r="C457" s="219"/>
      <c r="D457" s="209" t="s">
        <v>162</v>
      </c>
      <c r="E457" s="220" t="s">
        <v>20</v>
      </c>
      <c r="F457" s="221" t="s">
        <v>219</v>
      </c>
      <c r="G457" s="219"/>
      <c r="H457" s="222">
        <v>1.8180000000000001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162</v>
      </c>
      <c r="AU457" s="228" t="s">
        <v>78</v>
      </c>
      <c r="AV457" s="14" t="s">
        <v>78</v>
      </c>
      <c r="AW457" s="14" t="s">
        <v>31</v>
      </c>
      <c r="AX457" s="14" t="s">
        <v>69</v>
      </c>
      <c r="AY457" s="228" t="s">
        <v>153</v>
      </c>
    </row>
    <row r="458" spans="2:51" s="13" customFormat="1" ht="11.25">
      <c r="B458" s="207"/>
      <c r="C458" s="208"/>
      <c r="D458" s="209" t="s">
        <v>162</v>
      </c>
      <c r="E458" s="210" t="s">
        <v>20</v>
      </c>
      <c r="F458" s="211" t="s">
        <v>466</v>
      </c>
      <c r="G458" s="208"/>
      <c r="H458" s="210" t="s">
        <v>20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162</v>
      </c>
      <c r="AU458" s="217" t="s">
        <v>78</v>
      </c>
      <c r="AV458" s="13" t="s">
        <v>76</v>
      </c>
      <c r="AW458" s="13" t="s">
        <v>31</v>
      </c>
      <c r="AX458" s="13" t="s">
        <v>69</v>
      </c>
      <c r="AY458" s="217" t="s">
        <v>153</v>
      </c>
    </row>
    <row r="459" spans="2:51" s="14" customFormat="1" ht="11.25">
      <c r="B459" s="218"/>
      <c r="C459" s="219"/>
      <c r="D459" s="209" t="s">
        <v>162</v>
      </c>
      <c r="E459" s="220" t="s">
        <v>20</v>
      </c>
      <c r="F459" s="221" t="s">
        <v>464</v>
      </c>
      <c r="G459" s="219"/>
      <c r="H459" s="222">
        <v>2.2000000000000002</v>
      </c>
      <c r="I459" s="223"/>
      <c r="J459" s="219"/>
      <c r="K459" s="219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162</v>
      </c>
      <c r="AU459" s="228" t="s">
        <v>78</v>
      </c>
      <c r="AV459" s="14" t="s">
        <v>78</v>
      </c>
      <c r="AW459" s="14" t="s">
        <v>31</v>
      </c>
      <c r="AX459" s="14" t="s">
        <v>69</v>
      </c>
      <c r="AY459" s="228" t="s">
        <v>153</v>
      </c>
    </row>
    <row r="460" spans="2:51" s="14" customFormat="1" ht="11.25">
      <c r="B460" s="218"/>
      <c r="C460" s="219"/>
      <c r="D460" s="209" t="s">
        <v>162</v>
      </c>
      <c r="E460" s="220" t="s">
        <v>20</v>
      </c>
      <c r="F460" s="221" t="s">
        <v>467</v>
      </c>
      <c r="G460" s="219"/>
      <c r="H460" s="222">
        <v>1.98</v>
      </c>
      <c r="I460" s="223"/>
      <c r="J460" s="219"/>
      <c r="K460" s="219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162</v>
      </c>
      <c r="AU460" s="228" t="s">
        <v>78</v>
      </c>
      <c r="AV460" s="14" t="s">
        <v>78</v>
      </c>
      <c r="AW460" s="14" t="s">
        <v>31</v>
      </c>
      <c r="AX460" s="14" t="s">
        <v>69</v>
      </c>
      <c r="AY460" s="228" t="s">
        <v>153</v>
      </c>
    </row>
    <row r="461" spans="2:51" s="13" customFormat="1" ht="11.25">
      <c r="B461" s="207"/>
      <c r="C461" s="208"/>
      <c r="D461" s="209" t="s">
        <v>162</v>
      </c>
      <c r="E461" s="210" t="s">
        <v>20</v>
      </c>
      <c r="F461" s="211" t="s">
        <v>468</v>
      </c>
      <c r="G461" s="208"/>
      <c r="H461" s="210" t="s">
        <v>20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162</v>
      </c>
      <c r="AU461" s="217" t="s">
        <v>78</v>
      </c>
      <c r="AV461" s="13" t="s">
        <v>76</v>
      </c>
      <c r="AW461" s="13" t="s">
        <v>31</v>
      </c>
      <c r="AX461" s="13" t="s">
        <v>69</v>
      </c>
      <c r="AY461" s="217" t="s">
        <v>153</v>
      </c>
    </row>
    <row r="462" spans="2:51" s="14" customFormat="1" ht="11.25">
      <c r="B462" s="218"/>
      <c r="C462" s="219"/>
      <c r="D462" s="209" t="s">
        <v>162</v>
      </c>
      <c r="E462" s="220" t="s">
        <v>20</v>
      </c>
      <c r="F462" s="221" t="s">
        <v>469</v>
      </c>
      <c r="G462" s="219"/>
      <c r="H462" s="222">
        <v>1.76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162</v>
      </c>
      <c r="AU462" s="228" t="s">
        <v>78</v>
      </c>
      <c r="AV462" s="14" t="s">
        <v>78</v>
      </c>
      <c r="AW462" s="14" t="s">
        <v>31</v>
      </c>
      <c r="AX462" s="14" t="s">
        <v>69</v>
      </c>
      <c r="AY462" s="228" t="s">
        <v>153</v>
      </c>
    </row>
    <row r="463" spans="2:51" s="13" customFormat="1" ht="11.25">
      <c r="B463" s="207"/>
      <c r="C463" s="208"/>
      <c r="D463" s="209" t="s">
        <v>162</v>
      </c>
      <c r="E463" s="210" t="s">
        <v>20</v>
      </c>
      <c r="F463" s="211" t="s">
        <v>470</v>
      </c>
      <c r="G463" s="208"/>
      <c r="H463" s="210" t="s">
        <v>20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162</v>
      </c>
      <c r="AU463" s="217" t="s">
        <v>78</v>
      </c>
      <c r="AV463" s="13" t="s">
        <v>76</v>
      </c>
      <c r="AW463" s="13" t="s">
        <v>31</v>
      </c>
      <c r="AX463" s="13" t="s">
        <v>69</v>
      </c>
      <c r="AY463" s="217" t="s">
        <v>153</v>
      </c>
    </row>
    <row r="464" spans="2:51" s="14" customFormat="1" ht="11.25">
      <c r="B464" s="218"/>
      <c r="C464" s="219"/>
      <c r="D464" s="209" t="s">
        <v>162</v>
      </c>
      <c r="E464" s="220" t="s">
        <v>20</v>
      </c>
      <c r="F464" s="221" t="s">
        <v>461</v>
      </c>
      <c r="G464" s="219"/>
      <c r="H464" s="222">
        <v>2.02</v>
      </c>
      <c r="I464" s="223"/>
      <c r="J464" s="219"/>
      <c r="K464" s="219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162</v>
      </c>
      <c r="AU464" s="228" t="s">
        <v>78</v>
      </c>
      <c r="AV464" s="14" t="s">
        <v>78</v>
      </c>
      <c r="AW464" s="14" t="s">
        <v>31</v>
      </c>
      <c r="AX464" s="14" t="s">
        <v>69</v>
      </c>
      <c r="AY464" s="228" t="s">
        <v>153</v>
      </c>
    </row>
    <row r="465" spans="1:65" s="15" customFormat="1" ht="11.25">
      <c r="B465" s="229"/>
      <c r="C465" s="230"/>
      <c r="D465" s="209" t="s">
        <v>162</v>
      </c>
      <c r="E465" s="231" t="s">
        <v>20</v>
      </c>
      <c r="F465" s="232" t="s">
        <v>173</v>
      </c>
      <c r="G465" s="230"/>
      <c r="H465" s="233">
        <v>30.158000000000001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162</v>
      </c>
      <c r="AU465" s="239" t="s">
        <v>78</v>
      </c>
      <c r="AV465" s="15" t="s">
        <v>92</v>
      </c>
      <c r="AW465" s="15" t="s">
        <v>31</v>
      </c>
      <c r="AX465" s="15" t="s">
        <v>69</v>
      </c>
      <c r="AY465" s="239" t="s">
        <v>153</v>
      </c>
    </row>
    <row r="466" spans="1:65" s="13" customFormat="1" ht="11.25">
      <c r="B466" s="207"/>
      <c r="C466" s="208"/>
      <c r="D466" s="209" t="s">
        <v>162</v>
      </c>
      <c r="E466" s="210" t="s">
        <v>20</v>
      </c>
      <c r="F466" s="211" t="s">
        <v>174</v>
      </c>
      <c r="G466" s="208"/>
      <c r="H466" s="210" t="s">
        <v>20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162</v>
      </c>
      <c r="AU466" s="217" t="s">
        <v>78</v>
      </c>
      <c r="AV466" s="13" t="s">
        <v>76</v>
      </c>
      <c r="AW466" s="13" t="s">
        <v>31</v>
      </c>
      <c r="AX466" s="13" t="s">
        <v>69</v>
      </c>
      <c r="AY466" s="217" t="s">
        <v>153</v>
      </c>
    </row>
    <row r="467" spans="1:65" s="14" customFormat="1" ht="11.25">
      <c r="B467" s="218"/>
      <c r="C467" s="219"/>
      <c r="D467" s="209" t="s">
        <v>162</v>
      </c>
      <c r="E467" s="220" t="s">
        <v>20</v>
      </c>
      <c r="F467" s="221" t="s">
        <v>471</v>
      </c>
      <c r="G467" s="219"/>
      <c r="H467" s="222">
        <v>4.524</v>
      </c>
      <c r="I467" s="223"/>
      <c r="J467" s="219"/>
      <c r="K467" s="219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162</v>
      </c>
      <c r="AU467" s="228" t="s">
        <v>78</v>
      </c>
      <c r="AV467" s="14" t="s">
        <v>78</v>
      </c>
      <c r="AW467" s="14" t="s">
        <v>31</v>
      </c>
      <c r="AX467" s="14" t="s">
        <v>69</v>
      </c>
      <c r="AY467" s="228" t="s">
        <v>153</v>
      </c>
    </row>
    <row r="468" spans="1:65" s="16" customFormat="1" ht="11.25">
      <c r="B468" s="240"/>
      <c r="C468" s="241"/>
      <c r="D468" s="209" t="s">
        <v>162</v>
      </c>
      <c r="E468" s="242" t="s">
        <v>20</v>
      </c>
      <c r="F468" s="243" t="s">
        <v>176</v>
      </c>
      <c r="G468" s="241"/>
      <c r="H468" s="244">
        <v>34.682000000000002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162</v>
      </c>
      <c r="AU468" s="250" t="s">
        <v>78</v>
      </c>
      <c r="AV468" s="16" t="s">
        <v>160</v>
      </c>
      <c r="AW468" s="16" t="s">
        <v>31</v>
      </c>
      <c r="AX468" s="16" t="s">
        <v>76</v>
      </c>
      <c r="AY468" s="250" t="s">
        <v>153</v>
      </c>
    </row>
    <row r="469" spans="1:65" s="2" customFormat="1" ht="48" customHeight="1">
      <c r="A469" s="36"/>
      <c r="B469" s="37"/>
      <c r="C469" s="194" t="s">
        <v>472</v>
      </c>
      <c r="D469" s="194" t="s">
        <v>155</v>
      </c>
      <c r="E469" s="195" t="s">
        <v>473</v>
      </c>
      <c r="F469" s="196" t="s">
        <v>474</v>
      </c>
      <c r="G469" s="197" t="s">
        <v>158</v>
      </c>
      <c r="H469" s="198">
        <v>0.79</v>
      </c>
      <c r="I469" s="199"/>
      <c r="J469" s="200">
        <f>ROUND(I469*H469,2)</f>
        <v>0</v>
      </c>
      <c r="K469" s="196" t="s">
        <v>159</v>
      </c>
      <c r="L469" s="41"/>
      <c r="M469" s="201" t="s">
        <v>20</v>
      </c>
      <c r="N469" s="202" t="s">
        <v>40</v>
      </c>
      <c r="O469" s="66"/>
      <c r="P469" s="203">
        <f>O469*H469</f>
        <v>0</v>
      </c>
      <c r="Q469" s="203">
        <v>0</v>
      </c>
      <c r="R469" s="203">
        <f>Q469*H469</f>
        <v>0</v>
      </c>
      <c r="S469" s="203">
        <v>1.8</v>
      </c>
      <c r="T469" s="204">
        <f>S469*H469</f>
        <v>1.4220000000000002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205" t="s">
        <v>160</v>
      </c>
      <c r="AT469" s="205" t="s">
        <v>155</v>
      </c>
      <c r="AU469" s="205" t="s">
        <v>78</v>
      </c>
      <c r="AY469" s="19" t="s">
        <v>153</v>
      </c>
      <c r="BE469" s="206">
        <f>IF(N469="základní",J469,0)</f>
        <v>0</v>
      </c>
      <c r="BF469" s="206">
        <f>IF(N469="snížená",J469,0)</f>
        <v>0</v>
      </c>
      <c r="BG469" s="206">
        <f>IF(N469="zákl. přenesená",J469,0)</f>
        <v>0</v>
      </c>
      <c r="BH469" s="206">
        <f>IF(N469="sníž. přenesená",J469,0)</f>
        <v>0</v>
      </c>
      <c r="BI469" s="206">
        <f>IF(N469="nulová",J469,0)</f>
        <v>0</v>
      </c>
      <c r="BJ469" s="19" t="s">
        <v>76</v>
      </c>
      <c r="BK469" s="206">
        <f>ROUND(I469*H469,2)</f>
        <v>0</v>
      </c>
      <c r="BL469" s="19" t="s">
        <v>160</v>
      </c>
      <c r="BM469" s="205" t="s">
        <v>475</v>
      </c>
    </row>
    <row r="470" spans="1:65" s="13" customFormat="1" ht="11.25">
      <c r="B470" s="207"/>
      <c r="C470" s="208"/>
      <c r="D470" s="209" t="s">
        <v>162</v>
      </c>
      <c r="E470" s="210" t="s">
        <v>20</v>
      </c>
      <c r="F470" s="211" t="s">
        <v>476</v>
      </c>
      <c r="G470" s="208"/>
      <c r="H470" s="210" t="s">
        <v>20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162</v>
      </c>
      <c r="AU470" s="217" t="s">
        <v>78</v>
      </c>
      <c r="AV470" s="13" t="s">
        <v>76</v>
      </c>
      <c r="AW470" s="13" t="s">
        <v>31</v>
      </c>
      <c r="AX470" s="13" t="s">
        <v>69</v>
      </c>
      <c r="AY470" s="217" t="s">
        <v>153</v>
      </c>
    </row>
    <row r="471" spans="1:65" s="14" customFormat="1" ht="11.25">
      <c r="B471" s="218"/>
      <c r="C471" s="219"/>
      <c r="D471" s="209" t="s">
        <v>162</v>
      </c>
      <c r="E471" s="220" t="s">
        <v>20</v>
      </c>
      <c r="F471" s="221" t="s">
        <v>477</v>
      </c>
      <c r="G471" s="219"/>
      <c r="H471" s="222">
        <v>0.68700000000000006</v>
      </c>
      <c r="I471" s="223"/>
      <c r="J471" s="219"/>
      <c r="K471" s="219"/>
      <c r="L471" s="224"/>
      <c r="M471" s="225"/>
      <c r="N471" s="226"/>
      <c r="O471" s="226"/>
      <c r="P471" s="226"/>
      <c r="Q471" s="226"/>
      <c r="R471" s="226"/>
      <c r="S471" s="226"/>
      <c r="T471" s="227"/>
      <c r="AT471" s="228" t="s">
        <v>162</v>
      </c>
      <c r="AU471" s="228" t="s">
        <v>78</v>
      </c>
      <c r="AV471" s="14" t="s">
        <v>78</v>
      </c>
      <c r="AW471" s="14" t="s">
        <v>31</v>
      </c>
      <c r="AX471" s="14" t="s">
        <v>69</v>
      </c>
      <c r="AY471" s="228" t="s">
        <v>153</v>
      </c>
    </row>
    <row r="472" spans="1:65" s="13" customFormat="1" ht="11.25">
      <c r="B472" s="207"/>
      <c r="C472" s="208"/>
      <c r="D472" s="209" t="s">
        <v>162</v>
      </c>
      <c r="E472" s="210" t="s">
        <v>20</v>
      </c>
      <c r="F472" s="211" t="s">
        <v>174</v>
      </c>
      <c r="G472" s="208"/>
      <c r="H472" s="210" t="s">
        <v>20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162</v>
      </c>
      <c r="AU472" s="217" t="s">
        <v>78</v>
      </c>
      <c r="AV472" s="13" t="s">
        <v>76</v>
      </c>
      <c r="AW472" s="13" t="s">
        <v>31</v>
      </c>
      <c r="AX472" s="13" t="s">
        <v>69</v>
      </c>
      <c r="AY472" s="217" t="s">
        <v>153</v>
      </c>
    </row>
    <row r="473" spans="1:65" s="14" customFormat="1" ht="11.25">
      <c r="B473" s="218"/>
      <c r="C473" s="219"/>
      <c r="D473" s="209" t="s">
        <v>162</v>
      </c>
      <c r="E473" s="220" t="s">
        <v>20</v>
      </c>
      <c r="F473" s="221" t="s">
        <v>478</v>
      </c>
      <c r="G473" s="219"/>
      <c r="H473" s="222">
        <v>0.10299999999999999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162</v>
      </c>
      <c r="AU473" s="228" t="s">
        <v>78</v>
      </c>
      <c r="AV473" s="14" t="s">
        <v>78</v>
      </c>
      <c r="AW473" s="14" t="s">
        <v>31</v>
      </c>
      <c r="AX473" s="14" t="s">
        <v>69</v>
      </c>
      <c r="AY473" s="228" t="s">
        <v>153</v>
      </c>
    </row>
    <row r="474" spans="1:65" s="16" customFormat="1" ht="11.25">
      <c r="B474" s="240"/>
      <c r="C474" s="241"/>
      <c r="D474" s="209" t="s">
        <v>162</v>
      </c>
      <c r="E474" s="242" t="s">
        <v>20</v>
      </c>
      <c r="F474" s="243" t="s">
        <v>176</v>
      </c>
      <c r="G474" s="241"/>
      <c r="H474" s="244">
        <v>0.79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AT474" s="250" t="s">
        <v>162</v>
      </c>
      <c r="AU474" s="250" t="s">
        <v>78</v>
      </c>
      <c r="AV474" s="16" t="s">
        <v>160</v>
      </c>
      <c r="AW474" s="16" t="s">
        <v>31</v>
      </c>
      <c r="AX474" s="16" t="s">
        <v>76</v>
      </c>
      <c r="AY474" s="250" t="s">
        <v>153</v>
      </c>
    </row>
    <row r="475" spans="1:65" s="2" customFormat="1" ht="36" customHeight="1">
      <c r="A475" s="36"/>
      <c r="B475" s="37"/>
      <c r="C475" s="194" t="s">
        <v>479</v>
      </c>
      <c r="D475" s="194" t="s">
        <v>155</v>
      </c>
      <c r="E475" s="195" t="s">
        <v>480</v>
      </c>
      <c r="F475" s="196" t="s">
        <v>481</v>
      </c>
      <c r="G475" s="197" t="s">
        <v>179</v>
      </c>
      <c r="H475" s="198">
        <v>2</v>
      </c>
      <c r="I475" s="199"/>
      <c r="J475" s="200">
        <f>ROUND(I475*H475,2)</f>
        <v>0</v>
      </c>
      <c r="K475" s="196" t="s">
        <v>159</v>
      </c>
      <c r="L475" s="41"/>
      <c r="M475" s="201" t="s">
        <v>20</v>
      </c>
      <c r="N475" s="202" t="s">
        <v>40</v>
      </c>
      <c r="O475" s="66"/>
      <c r="P475" s="203">
        <f>O475*H475</f>
        <v>0</v>
      </c>
      <c r="Q475" s="203">
        <v>0</v>
      </c>
      <c r="R475" s="203">
        <f>Q475*H475</f>
        <v>0</v>
      </c>
      <c r="S475" s="203">
        <v>0.154</v>
      </c>
      <c r="T475" s="204">
        <f>S475*H475</f>
        <v>0.308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205" t="s">
        <v>160</v>
      </c>
      <c r="AT475" s="205" t="s">
        <v>155</v>
      </c>
      <c r="AU475" s="205" t="s">
        <v>78</v>
      </c>
      <c r="AY475" s="19" t="s">
        <v>153</v>
      </c>
      <c r="BE475" s="206">
        <f>IF(N475="základní",J475,0)</f>
        <v>0</v>
      </c>
      <c r="BF475" s="206">
        <f>IF(N475="snížená",J475,0)</f>
        <v>0</v>
      </c>
      <c r="BG475" s="206">
        <f>IF(N475="zákl. přenesená",J475,0)</f>
        <v>0</v>
      </c>
      <c r="BH475" s="206">
        <f>IF(N475="sníž. přenesená",J475,0)</f>
        <v>0</v>
      </c>
      <c r="BI475" s="206">
        <f>IF(N475="nulová",J475,0)</f>
        <v>0</v>
      </c>
      <c r="BJ475" s="19" t="s">
        <v>76</v>
      </c>
      <c r="BK475" s="206">
        <f>ROUND(I475*H475,2)</f>
        <v>0</v>
      </c>
      <c r="BL475" s="19" t="s">
        <v>160</v>
      </c>
      <c r="BM475" s="205" t="s">
        <v>482</v>
      </c>
    </row>
    <row r="476" spans="1:65" s="2" customFormat="1" ht="48" customHeight="1">
      <c r="A476" s="36"/>
      <c r="B476" s="37"/>
      <c r="C476" s="194" t="s">
        <v>483</v>
      </c>
      <c r="D476" s="194" t="s">
        <v>155</v>
      </c>
      <c r="E476" s="195" t="s">
        <v>484</v>
      </c>
      <c r="F476" s="196" t="s">
        <v>485</v>
      </c>
      <c r="G476" s="197" t="s">
        <v>274</v>
      </c>
      <c r="H476" s="198">
        <v>4.83</v>
      </c>
      <c r="I476" s="199"/>
      <c r="J476" s="200">
        <f>ROUND(I476*H476,2)</f>
        <v>0</v>
      </c>
      <c r="K476" s="196" t="s">
        <v>159</v>
      </c>
      <c r="L476" s="41"/>
      <c r="M476" s="201" t="s">
        <v>20</v>
      </c>
      <c r="N476" s="202" t="s">
        <v>40</v>
      </c>
      <c r="O476" s="66"/>
      <c r="P476" s="203">
        <f>O476*H476</f>
        <v>0</v>
      </c>
      <c r="Q476" s="203">
        <v>0</v>
      </c>
      <c r="R476" s="203">
        <f>Q476*H476</f>
        <v>0</v>
      </c>
      <c r="S476" s="203">
        <v>4.2000000000000003E-2</v>
      </c>
      <c r="T476" s="204">
        <f>S476*H476</f>
        <v>0.20286000000000001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05" t="s">
        <v>160</v>
      </c>
      <c r="AT476" s="205" t="s">
        <v>155</v>
      </c>
      <c r="AU476" s="205" t="s">
        <v>78</v>
      </c>
      <c r="AY476" s="19" t="s">
        <v>153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9" t="s">
        <v>76</v>
      </c>
      <c r="BK476" s="206">
        <f>ROUND(I476*H476,2)</f>
        <v>0</v>
      </c>
      <c r="BL476" s="19" t="s">
        <v>160</v>
      </c>
      <c r="BM476" s="205" t="s">
        <v>486</v>
      </c>
    </row>
    <row r="477" spans="1:65" s="14" customFormat="1" ht="11.25">
      <c r="B477" s="218"/>
      <c r="C477" s="219"/>
      <c r="D477" s="209" t="s">
        <v>162</v>
      </c>
      <c r="E477" s="220" t="s">
        <v>20</v>
      </c>
      <c r="F477" s="221" t="s">
        <v>487</v>
      </c>
      <c r="G477" s="219"/>
      <c r="H477" s="222">
        <v>4.2</v>
      </c>
      <c r="I477" s="223"/>
      <c r="J477" s="219"/>
      <c r="K477" s="219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162</v>
      </c>
      <c r="AU477" s="228" t="s">
        <v>78</v>
      </c>
      <c r="AV477" s="14" t="s">
        <v>78</v>
      </c>
      <c r="AW477" s="14" t="s">
        <v>31</v>
      </c>
      <c r="AX477" s="14" t="s">
        <v>69</v>
      </c>
      <c r="AY477" s="228" t="s">
        <v>153</v>
      </c>
    </row>
    <row r="478" spans="1:65" s="13" customFormat="1" ht="11.25">
      <c r="B478" s="207"/>
      <c r="C478" s="208"/>
      <c r="D478" s="209" t="s">
        <v>162</v>
      </c>
      <c r="E478" s="210" t="s">
        <v>20</v>
      </c>
      <c r="F478" s="211" t="s">
        <v>174</v>
      </c>
      <c r="G478" s="208"/>
      <c r="H478" s="210" t="s">
        <v>20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162</v>
      </c>
      <c r="AU478" s="217" t="s">
        <v>78</v>
      </c>
      <c r="AV478" s="13" t="s">
        <v>76</v>
      </c>
      <c r="AW478" s="13" t="s">
        <v>31</v>
      </c>
      <c r="AX478" s="13" t="s">
        <v>69</v>
      </c>
      <c r="AY478" s="217" t="s">
        <v>153</v>
      </c>
    </row>
    <row r="479" spans="1:65" s="14" customFormat="1" ht="11.25">
      <c r="B479" s="218"/>
      <c r="C479" s="219"/>
      <c r="D479" s="209" t="s">
        <v>162</v>
      </c>
      <c r="E479" s="220" t="s">
        <v>20</v>
      </c>
      <c r="F479" s="221" t="s">
        <v>488</v>
      </c>
      <c r="G479" s="219"/>
      <c r="H479" s="222">
        <v>0.63</v>
      </c>
      <c r="I479" s="223"/>
      <c r="J479" s="219"/>
      <c r="K479" s="219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162</v>
      </c>
      <c r="AU479" s="228" t="s">
        <v>78</v>
      </c>
      <c r="AV479" s="14" t="s">
        <v>78</v>
      </c>
      <c r="AW479" s="14" t="s">
        <v>31</v>
      </c>
      <c r="AX479" s="14" t="s">
        <v>69</v>
      </c>
      <c r="AY479" s="228" t="s">
        <v>153</v>
      </c>
    </row>
    <row r="480" spans="1:65" s="16" customFormat="1" ht="11.25">
      <c r="B480" s="240"/>
      <c r="C480" s="241"/>
      <c r="D480" s="209" t="s">
        <v>162</v>
      </c>
      <c r="E480" s="242" t="s">
        <v>20</v>
      </c>
      <c r="F480" s="243" t="s">
        <v>176</v>
      </c>
      <c r="G480" s="241"/>
      <c r="H480" s="244">
        <v>4.83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AT480" s="250" t="s">
        <v>162</v>
      </c>
      <c r="AU480" s="250" t="s">
        <v>78</v>
      </c>
      <c r="AV480" s="16" t="s">
        <v>160</v>
      </c>
      <c r="AW480" s="16" t="s">
        <v>31</v>
      </c>
      <c r="AX480" s="16" t="s">
        <v>76</v>
      </c>
      <c r="AY480" s="250" t="s">
        <v>153</v>
      </c>
    </row>
    <row r="481" spans="1:65" s="2" customFormat="1" ht="36" customHeight="1">
      <c r="A481" s="36"/>
      <c r="B481" s="37"/>
      <c r="C481" s="194" t="s">
        <v>489</v>
      </c>
      <c r="D481" s="194" t="s">
        <v>155</v>
      </c>
      <c r="E481" s="195" t="s">
        <v>490</v>
      </c>
      <c r="F481" s="196" t="s">
        <v>491</v>
      </c>
      <c r="G481" s="197" t="s">
        <v>274</v>
      </c>
      <c r="H481" s="198">
        <v>4.2210000000000001</v>
      </c>
      <c r="I481" s="199"/>
      <c r="J481" s="200">
        <f>ROUND(I481*H481,2)</f>
        <v>0</v>
      </c>
      <c r="K481" s="196" t="s">
        <v>159</v>
      </c>
      <c r="L481" s="41"/>
      <c r="M481" s="201" t="s">
        <v>20</v>
      </c>
      <c r="N481" s="202" t="s">
        <v>40</v>
      </c>
      <c r="O481" s="66"/>
      <c r="P481" s="203">
        <f>O481*H481</f>
        <v>0</v>
      </c>
      <c r="Q481" s="203">
        <v>4.9377999999999998E-2</v>
      </c>
      <c r="R481" s="203">
        <f>Q481*H481</f>
        <v>0.20842453799999999</v>
      </c>
      <c r="S481" s="203">
        <v>0</v>
      </c>
      <c r="T481" s="204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205" t="s">
        <v>160</v>
      </c>
      <c r="AT481" s="205" t="s">
        <v>155</v>
      </c>
      <c r="AU481" s="205" t="s">
        <v>78</v>
      </c>
      <c r="AY481" s="19" t="s">
        <v>153</v>
      </c>
      <c r="BE481" s="206">
        <f>IF(N481="základní",J481,0)</f>
        <v>0</v>
      </c>
      <c r="BF481" s="206">
        <f>IF(N481="snížená",J481,0)</f>
        <v>0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19" t="s">
        <v>76</v>
      </c>
      <c r="BK481" s="206">
        <f>ROUND(I481*H481,2)</f>
        <v>0</v>
      </c>
      <c r="BL481" s="19" t="s">
        <v>160</v>
      </c>
      <c r="BM481" s="205" t="s">
        <v>492</v>
      </c>
    </row>
    <row r="482" spans="1:65" s="13" customFormat="1" ht="11.25">
      <c r="B482" s="207"/>
      <c r="C482" s="208"/>
      <c r="D482" s="209" t="s">
        <v>162</v>
      </c>
      <c r="E482" s="210" t="s">
        <v>20</v>
      </c>
      <c r="F482" s="211" t="s">
        <v>493</v>
      </c>
      <c r="G482" s="208"/>
      <c r="H482" s="210" t="s">
        <v>20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162</v>
      </c>
      <c r="AU482" s="217" t="s">
        <v>78</v>
      </c>
      <c r="AV482" s="13" t="s">
        <v>76</v>
      </c>
      <c r="AW482" s="13" t="s">
        <v>31</v>
      </c>
      <c r="AX482" s="13" t="s">
        <v>69</v>
      </c>
      <c r="AY482" s="217" t="s">
        <v>153</v>
      </c>
    </row>
    <row r="483" spans="1:65" s="13" customFormat="1" ht="11.25">
      <c r="B483" s="207"/>
      <c r="C483" s="208"/>
      <c r="D483" s="209" t="s">
        <v>162</v>
      </c>
      <c r="E483" s="210" t="s">
        <v>20</v>
      </c>
      <c r="F483" s="211" t="s">
        <v>494</v>
      </c>
      <c r="G483" s="208"/>
      <c r="H483" s="210" t="s">
        <v>20</v>
      </c>
      <c r="I483" s="212"/>
      <c r="J483" s="208"/>
      <c r="K483" s="208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162</v>
      </c>
      <c r="AU483" s="217" t="s">
        <v>78</v>
      </c>
      <c r="AV483" s="13" t="s">
        <v>76</v>
      </c>
      <c r="AW483" s="13" t="s">
        <v>31</v>
      </c>
      <c r="AX483" s="13" t="s">
        <v>69</v>
      </c>
      <c r="AY483" s="217" t="s">
        <v>153</v>
      </c>
    </row>
    <row r="484" spans="1:65" s="14" customFormat="1" ht="11.25">
      <c r="B484" s="218"/>
      <c r="C484" s="219"/>
      <c r="D484" s="209" t="s">
        <v>162</v>
      </c>
      <c r="E484" s="220" t="s">
        <v>20</v>
      </c>
      <c r="F484" s="221" t="s">
        <v>495</v>
      </c>
      <c r="G484" s="219"/>
      <c r="H484" s="222">
        <v>1.67</v>
      </c>
      <c r="I484" s="223"/>
      <c r="J484" s="219"/>
      <c r="K484" s="219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162</v>
      </c>
      <c r="AU484" s="228" t="s">
        <v>78</v>
      </c>
      <c r="AV484" s="14" t="s">
        <v>78</v>
      </c>
      <c r="AW484" s="14" t="s">
        <v>31</v>
      </c>
      <c r="AX484" s="14" t="s">
        <v>69</v>
      </c>
      <c r="AY484" s="228" t="s">
        <v>153</v>
      </c>
    </row>
    <row r="485" spans="1:65" s="13" customFormat="1" ht="11.25">
      <c r="B485" s="207"/>
      <c r="C485" s="208"/>
      <c r="D485" s="209" t="s">
        <v>162</v>
      </c>
      <c r="E485" s="210" t="s">
        <v>20</v>
      </c>
      <c r="F485" s="211" t="s">
        <v>496</v>
      </c>
      <c r="G485" s="208"/>
      <c r="H485" s="210" t="s">
        <v>20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162</v>
      </c>
      <c r="AU485" s="217" t="s">
        <v>78</v>
      </c>
      <c r="AV485" s="13" t="s">
        <v>76</v>
      </c>
      <c r="AW485" s="13" t="s">
        <v>31</v>
      </c>
      <c r="AX485" s="13" t="s">
        <v>69</v>
      </c>
      <c r="AY485" s="217" t="s">
        <v>153</v>
      </c>
    </row>
    <row r="486" spans="1:65" s="14" customFormat="1" ht="11.25">
      <c r="B486" s="218"/>
      <c r="C486" s="219"/>
      <c r="D486" s="209" t="s">
        <v>162</v>
      </c>
      <c r="E486" s="220" t="s">
        <v>20</v>
      </c>
      <c r="F486" s="221" t="s">
        <v>78</v>
      </c>
      <c r="G486" s="219"/>
      <c r="H486" s="222">
        <v>2</v>
      </c>
      <c r="I486" s="223"/>
      <c r="J486" s="219"/>
      <c r="K486" s="219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162</v>
      </c>
      <c r="AU486" s="228" t="s">
        <v>78</v>
      </c>
      <c r="AV486" s="14" t="s">
        <v>78</v>
      </c>
      <c r="AW486" s="14" t="s">
        <v>31</v>
      </c>
      <c r="AX486" s="14" t="s">
        <v>69</v>
      </c>
      <c r="AY486" s="228" t="s">
        <v>153</v>
      </c>
    </row>
    <row r="487" spans="1:65" s="15" customFormat="1" ht="11.25">
      <c r="B487" s="229"/>
      <c r="C487" s="230"/>
      <c r="D487" s="209" t="s">
        <v>162</v>
      </c>
      <c r="E487" s="231" t="s">
        <v>20</v>
      </c>
      <c r="F487" s="232" t="s">
        <v>173</v>
      </c>
      <c r="G487" s="230"/>
      <c r="H487" s="233">
        <v>3.67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AT487" s="239" t="s">
        <v>162</v>
      </c>
      <c r="AU487" s="239" t="s">
        <v>78</v>
      </c>
      <c r="AV487" s="15" t="s">
        <v>92</v>
      </c>
      <c r="AW487" s="15" t="s">
        <v>31</v>
      </c>
      <c r="AX487" s="15" t="s">
        <v>69</v>
      </c>
      <c r="AY487" s="239" t="s">
        <v>153</v>
      </c>
    </row>
    <row r="488" spans="1:65" s="13" customFormat="1" ht="11.25">
      <c r="B488" s="207"/>
      <c r="C488" s="208"/>
      <c r="D488" s="209" t="s">
        <v>162</v>
      </c>
      <c r="E488" s="210" t="s">
        <v>20</v>
      </c>
      <c r="F488" s="211" t="s">
        <v>174</v>
      </c>
      <c r="G488" s="208"/>
      <c r="H488" s="210" t="s">
        <v>20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162</v>
      </c>
      <c r="AU488" s="217" t="s">
        <v>78</v>
      </c>
      <c r="AV488" s="13" t="s">
        <v>76</v>
      </c>
      <c r="AW488" s="13" t="s">
        <v>31</v>
      </c>
      <c r="AX488" s="13" t="s">
        <v>69</v>
      </c>
      <c r="AY488" s="217" t="s">
        <v>153</v>
      </c>
    </row>
    <row r="489" spans="1:65" s="14" customFormat="1" ht="11.25">
      <c r="B489" s="218"/>
      <c r="C489" s="219"/>
      <c r="D489" s="209" t="s">
        <v>162</v>
      </c>
      <c r="E489" s="220" t="s">
        <v>20</v>
      </c>
      <c r="F489" s="221" t="s">
        <v>497</v>
      </c>
      <c r="G489" s="219"/>
      <c r="H489" s="222">
        <v>0.55100000000000005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162</v>
      </c>
      <c r="AU489" s="228" t="s">
        <v>78</v>
      </c>
      <c r="AV489" s="14" t="s">
        <v>78</v>
      </c>
      <c r="AW489" s="14" t="s">
        <v>31</v>
      </c>
      <c r="AX489" s="14" t="s">
        <v>69</v>
      </c>
      <c r="AY489" s="228" t="s">
        <v>153</v>
      </c>
    </row>
    <row r="490" spans="1:65" s="16" customFormat="1" ht="11.25">
      <c r="B490" s="240"/>
      <c r="C490" s="241"/>
      <c r="D490" s="209" t="s">
        <v>162</v>
      </c>
      <c r="E490" s="242" t="s">
        <v>20</v>
      </c>
      <c r="F490" s="243" t="s">
        <v>176</v>
      </c>
      <c r="G490" s="241"/>
      <c r="H490" s="244">
        <v>4.2210000000000001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162</v>
      </c>
      <c r="AU490" s="250" t="s">
        <v>78</v>
      </c>
      <c r="AV490" s="16" t="s">
        <v>160</v>
      </c>
      <c r="AW490" s="16" t="s">
        <v>31</v>
      </c>
      <c r="AX490" s="16" t="s">
        <v>76</v>
      </c>
      <c r="AY490" s="250" t="s">
        <v>153</v>
      </c>
    </row>
    <row r="491" spans="1:65" s="2" customFormat="1" ht="36" customHeight="1">
      <c r="A491" s="36"/>
      <c r="B491" s="37"/>
      <c r="C491" s="194" t="s">
        <v>498</v>
      </c>
      <c r="D491" s="194" t="s">
        <v>155</v>
      </c>
      <c r="E491" s="195" t="s">
        <v>499</v>
      </c>
      <c r="F491" s="196" t="s">
        <v>500</v>
      </c>
      <c r="G491" s="197" t="s">
        <v>274</v>
      </c>
      <c r="H491" s="198">
        <v>22.678000000000001</v>
      </c>
      <c r="I491" s="199"/>
      <c r="J491" s="200">
        <f>ROUND(I491*H491,2)</f>
        <v>0</v>
      </c>
      <c r="K491" s="196" t="s">
        <v>159</v>
      </c>
      <c r="L491" s="41"/>
      <c r="M491" s="201" t="s">
        <v>20</v>
      </c>
      <c r="N491" s="202" t="s">
        <v>40</v>
      </c>
      <c r="O491" s="66"/>
      <c r="P491" s="203">
        <f>O491*H491</f>
        <v>0</v>
      </c>
      <c r="Q491" s="203">
        <v>3.1767499999999997E-2</v>
      </c>
      <c r="R491" s="203">
        <f>Q491*H491</f>
        <v>0.72042336499999993</v>
      </c>
      <c r="S491" s="203">
        <v>0</v>
      </c>
      <c r="T491" s="204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05" t="s">
        <v>160</v>
      </c>
      <c r="AT491" s="205" t="s">
        <v>155</v>
      </c>
      <c r="AU491" s="205" t="s">
        <v>78</v>
      </c>
      <c r="AY491" s="19" t="s">
        <v>153</v>
      </c>
      <c r="BE491" s="206">
        <f>IF(N491="základní",J491,0)</f>
        <v>0</v>
      </c>
      <c r="BF491" s="206">
        <f>IF(N491="snížená",J491,0)</f>
        <v>0</v>
      </c>
      <c r="BG491" s="206">
        <f>IF(N491="zákl. přenesená",J491,0)</f>
        <v>0</v>
      </c>
      <c r="BH491" s="206">
        <f>IF(N491="sníž. přenesená",J491,0)</f>
        <v>0</v>
      </c>
      <c r="BI491" s="206">
        <f>IF(N491="nulová",J491,0)</f>
        <v>0</v>
      </c>
      <c r="BJ491" s="19" t="s">
        <v>76</v>
      </c>
      <c r="BK491" s="206">
        <f>ROUND(I491*H491,2)</f>
        <v>0</v>
      </c>
      <c r="BL491" s="19" t="s">
        <v>160</v>
      </c>
      <c r="BM491" s="205" t="s">
        <v>501</v>
      </c>
    </row>
    <row r="492" spans="1:65" s="13" customFormat="1" ht="11.25">
      <c r="B492" s="207"/>
      <c r="C492" s="208"/>
      <c r="D492" s="209" t="s">
        <v>162</v>
      </c>
      <c r="E492" s="210" t="s">
        <v>20</v>
      </c>
      <c r="F492" s="211" t="s">
        <v>441</v>
      </c>
      <c r="G492" s="208"/>
      <c r="H492" s="210" t="s">
        <v>20</v>
      </c>
      <c r="I492" s="212"/>
      <c r="J492" s="208"/>
      <c r="K492" s="208"/>
      <c r="L492" s="213"/>
      <c r="M492" s="214"/>
      <c r="N492" s="215"/>
      <c r="O492" s="215"/>
      <c r="P492" s="215"/>
      <c r="Q492" s="215"/>
      <c r="R492" s="215"/>
      <c r="S492" s="215"/>
      <c r="T492" s="216"/>
      <c r="AT492" s="217" t="s">
        <v>162</v>
      </c>
      <c r="AU492" s="217" t="s">
        <v>78</v>
      </c>
      <c r="AV492" s="13" t="s">
        <v>76</v>
      </c>
      <c r="AW492" s="13" t="s">
        <v>31</v>
      </c>
      <c r="AX492" s="13" t="s">
        <v>69</v>
      </c>
      <c r="AY492" s="217" t="s">
        <v>153</v>
      </c>
    </row>
    <row r="493" spans="1:65" s="14" customFormat="1" ht="11.25">
      <c r="B493" s="218"/>
      <c r="C493" s="219"/>
      <c r="D493" s="209" t="s">
        <v>162</v>
      </c>
      <c r="E493" s="220" t="s">
        <v>20</v>
      </c>
      <c r="F493" s="221" t="s">
        <v>502</v>
      </c>
      <c r="G493" s="219"/>
      <c r="H493" s="222">
        <v>9.86</v>
      </c>
      <c r="I493" s="223"/>
      <c r="J493" s="219"/>
      <c r="K493" s="219"/>
      <c r="L493" s="224"/>
      <c r="M493" s="225"/>
      <c r="N493" s="226"/>
      <c r="O493" s="226"/>
      <c r="P493" s="226"/>
      <c r="Q493" s="226"/>
      <c r="R493" s="226"/>
      <c r="S493" s="226"/>
      <c r="T493" s="227"/>
      <c r="AT493" s="228" t="s">
        <v>162</v>
      </c>
      <c r="AU493" s="228" t="s">
        <v>78</v>
      </c>
      <c r="AV493" s="14" t="s">
        <v>78</v>
      </c>
      <c r="AW493" s="14" t="s">
        <v>31</v>
      </c>
      <c r="AX493" s="14" t="s">
        <v>69</v>
      </c>
      <c r="AY493" s="228" t="s">
        <v>153</v>
      </c>
    </row>
    <row r="494" spans="1:65" s="13" customFormat="1" ht="11.25">
      <c r="B494" s="207"/>
      <c r="C494" s="208"/>
      <c r="D494" s="209" t="s">
        <v>162</v>
      </c>
      <c r="E494" s="210" t="s">
        <v>20</v>
      </c>
      <c r="F494" s="211" t="s">
        <v>443</v>
      </c>
      <c r="G494" s="208"/>
      <c r="H494" s="210" t="s">
        <v>20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162</v>
      </c>
      <c r="AU494" s="217" t="s">
        <v>78</v>
      </c>
      <c r="AV494" s="13" t="s">
        <v>76</v>
      </c>
      <c r="AW494" s="13" t="s">
        <v>31</v>
      </c>
      <c r="AX494" s="13" t="s">
        <v>69</v>
      </c>
      <c r="AY494" s="217" t="s">
        <v>153</v>
      </c>
    </row>
    <row r="495" spans="1:65" s="14" customFormat="1" ht="11.25">
      <c r="B495" s="218"/>
      <c r="C495" s="219"/>
      <c r="D495" s="209" t="s">
        <v>162</v>
      </c>
      <c r="E495" s="220" t="s">
        <v>20</v>
      </c>
      <c r="F495" s="221" t="s">
        <v>502</v>
      </c>
      <c r="G495" s="219"/>
      <c r="H495" s="222">
        <v>9.86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162</v>
      </c>
      <c r="AU495" s="228" t="s">
        <v>78</v>
      </c>
      <c r="AV495" s="14" t="s">
        <v>78</v>
      </c>
      <c r="AW495" s="14" t="s">
        <v>31</v>
      </c>
      <c r="AX495" s="14" t="s">
        <v>69</v>
      </c>
      <c r="AY495" s="228" t="s">
        <v>153</v>
      </c>
    </row>
    <row r="496" spans="1:65" s="15" customFormat="1" ht="11.25">
      <c r="B496" s="229"/>
      <c r="C496" s="230"/>
      <c r="D496" s="209" t="s">
        <v>162</v>
      </c>
      <c r="E496" s="231" t="s">
        <v>20</v>
      </c>
      <c r="F496" s="232" t="s">
        <v>173</v>
      </c>
      <c r="G496" s="230"/>
      <c r="H496" s="233">
        <v>19.72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162</v>
      </c>
      <c r="AU496" s="239" t="s">
        <v>78</v>
      </c>
      <c r="AV496" s="15" t="s">
        <v>92</v>
      </c>
      <c r="AW496" s="15" t="s">
        <v>31</v>
      </c>
      <c r="AX496" s="15" t="s">
        <v>69</v>
      </c>
      <c r="AY496" s="239" t="s">
        <v>153</v>
      </c>
    </row>
    <row r="497" spans="1:65" s="13" customFormat="1" ht="11.25">
      <c r="B497" s="207"/>
      <c r="C497" s="208"/>
      <c r="D497" s="209" t="s">
        <v>162</v>
      </c>
      <c r="E497" s="210" t="s">
        <v>20</v>
      </c>
      <c r="F497" s="211" t="s">
        <v>174</v>
      </c>
      <c r="G497" s="208"/>
      <c r="H497" s="210" t="s">
        <v>20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162</v>
      </c>
      <c r="AU497" s="217" t="s">
        <v>78</v>
      </c>
      <c r="AV497" s="13" t="s">
        <v>76</v>
      </c>
      <c r="AW497" s="13" t="s">
        <v>31</v>
      </c>
      <c r="AX497" s="13" t="s">
        <v>69</v>
      </c>
      <c r="AY497" s="217" t="s">
        <v>153</v>
      </c>
    </row>
    <row r="498" spans="1:65" s="14" customFormat="1" ht="11.25">
      <c r="B498" s="218"/>
      <c r="C498" s="219"/>
      <c r="D498" s="209" t="s">
        <v>162</v>
      </c>
      <c r="E498" s="220" t="s">
        <v>20</v>
      </c>
      <c r="F498" s="221" t="s">
        <v>503</v>
      </c>
      <c r="G498" s="219"/>
      <c r="H498" s="222">
        <v>2.9580000000000002</v>
      </c>
      <c r="I498" s="223"/>
      <c r="J498" s="219"/>
      <c r="K498" s="219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162</v>
      </c>
      <c r="AU498" s="228" t="s">
        <v>78</v>
      </c>
      <c r="AV498" s="14" t="s">
        <v>78</v>
      </c>
      <c r="AW498" s="14" t="s">
        <v>31</v>
      </c>
      <c r="AX498" s="14" t="s">
        <v>69</v>
      </c>
      <c r="AY498" s="228" t="s">
        <v>153</v>
      </c>
    </row>
    <row r="499" spans="1:65" s="16" customFormat="1" ht="11.25">
      <c r="B499" s="240"/>
      <c r="C499" s="241"/>
      <c r="D499" s="209" t="s">
        <v>162</v>
      </c>
      <c r="E499" s="242" t="s">
        <v>20</v>
      </c>
      <c r="F499" s="243" t="s">
        <v>176</v>
      </c>
      <c r="G499" s="241"/>
      <c r="H499" s="244">
        <v>22.678000000000001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AT499" s="250" t="s">
        <v>162</v>
      </c>
      <c r="AU499" s="250" t="s">
        <v>78</v>
      </c>
      <c r="AV499" s="16" t="s">
        <v>160</v>
      </c>
      <c r="AW499" s="16" t="s">
        <v>31</v>
      </c>
      <c r="AX499" s="16" t="s">
        <v>76</v>
      </c>
      <c r="AY499" s="250" t="s">
        <v>153</v>
      </c>
    </row>
    <row r="500" spans="1:65" s="2" customFormat="1" ht="48" customHeight="1">
      <c r="A500" s="36"/>
      <c r="B500" s="37"/>
      <c r="C500" s="194" t="s">
        <v>504</v>
      </c>
      <c r="D500" s="194" t="s">
        <v>155</v>
      </c>
      <c r="E500" s="195" t="s">
        <v>505</v>
      </c>
      <c r="F500" s="196" t="s">
        <v>506</v>
      </c>
      <c r="G500" s="197" t="s">
        <v>274</v>
      </c>
      <c r="H500" s="198">
        <v>22.678000000000001</v>
      </c>
      <c r="I500" s="199"/>
      <c r="J500" s="200">
        <f>ROUND(I500*H500,2)</f>
        <v>0</v>
      </c>
      <c r="K500" s="196" t="s">
        <v>159</v>
      </c>
      <c r="L500" s="41"/>
      <c r="M500" s="201" t="s">
        <v>20</v>
      </c>
      <c r="N500" s="202" t="s">
        <v>40</v>
      </c>
      <c r="O500" s="66"/>
      <c r="P500" s="203">
        <f>O500*H500</f>
        <v>0</v>
      </c>
      <c r="Q500" s="203">
        <v>2.3760000000000001E-3</v>
      </c>
      <c r="R500" s="203">
        <f>Q500*H500</f>
        <v>5.3882928000000004E-2</v>
      </c>
      <c r="S500" s="203">
        <v>0</v>
      </c>
      <c r="T500" s="204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05" t="s">
        <v>160</v>
      </c>
      <c r="AT500" s="205" t="s">
        <v>155</v>
      </c>
      <c r="AU500" s="205" t="s">
        <v>78</v>
      </c>
      <c r="AY500" s="19" t="s">
        <v>153</v>
      </c>
      <c r="BE500" s="206">
        <f>IF(N500="základní",J500,0)</f>
        <v>0</v>
      </c>
      <c r="BF500" s="206">
        <f>IF(N500="snížená",J500,0)</f>
        <v>0</v>
      </c>
      <c r="BG500" s="206">
        <f>IF(N500="zákl. přenesená",J500,0)</f>
        <v>0</v>
      </c>
      <c r="BH500" s="206">
        <f>IF(N500="sníž. přenesená",J500,0)</f>
        <v>0</v>
      </c>
      <c r="BI500" s="206">
        <f>IF(N500="nulová",J500,0)</f>
        <v>0</v>
      </c>
      <c r="BJ500" s="19" t="s">
        <v>76</v>
      </c>
      <c r="BK500" s="206">
        <f>ROUND(I500*H500,2)</f>
        <v>0</v>
      </c>
      <c r="BL500" s="19" t="s">
        <v>160</v>
      </c>
      <c r="BM500" s="205" t="s">
        <v>507</v>
      </c>
    </row>
    <row r="501" spans="1:65" s="13" customFormat="1" ht="11.25">
      <c r="B501" s="207"/>
      <c r="C501" s="208"/>
      <c r="D501" s="209" t="s">
        <v>162</v>
      </c>
      <c r="E501" s="210" t="s">
        <v>20</v>
      </c>
      <c r="F501" s="211" t="s">
        <v>441</v>
      </c>
      <c r="G501" s="208"/>
      <c r="H501" s="210" t="s">
        <v>20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162</v>
      </c>
      <c r="AU501" s="217" t="s">
        <v>78</v>
      </c>
      <c r="AV501" s="13" t="s">
        <v>76</v>
      </c>
      <c r="AW501" s="13" t="s">
        <v>31</v>
      </c>
      <c r="AX501" s="13" t="s">
        <v>69</v>
      </c>
      <c r="AY501" s="217" t="s">
        <v>153</v>
      </c>
    </row>
    <row r="502" spans="1:65" s="14" customFormat="1" ht="11.25">
      <c r="B502" s="218"/>
      <c r="C502" s="219"/>
      <c r="D502" s="209" t="s">
        <v>162</v>
      </c>
      <c r="E502" s="220" t="s">
        <v>20</v>
      </c>
      <c r="F502" s="221" t="s">
        <v>502</v>
      </c>
      <c r="G502" s="219"/>
      <c r="H502" s="222">
        <v>9.86</v>
      </c>
      <c r="I502" s="223"/>
      <c r="J502" s="219"/>
      <c r="K502" s="219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162</v>
      </c>
      <c r="AU502" s="228" t="s">
        <v>78</v>
      </c>
      <c r="AV502" s="14" t="s">
        <v>78</v>
      </c>
      <c r="AW502" s="14" t="s">
        <v>31</v>
      </c>
      <c r="AX502" s="14" t="s">
        <v>69</v>
      </c>
      <c r="AY502" s="228" t="s">
        <v>153</v>
      </c>
    </row>
    <row r="503" spans="1:65" s="13" customFormat="1" ht="11.25">
      <c r="B503" s="207"/>
      <c r="C503" s="208"/>
      <c r="D503" s="209" t="s">
        <v>162</v>
      </c>
      <c r="E503" s="210" t="s">
        <v>20</v>
      </c>
      <c r="F503" s="211" t="s">
        <v>443</v>
      </c>
      <c r="G503" s="208"/>
      <c r="H503" s="210" t="s">
        <v>20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162</v>
      </c>
      <c r="AU503" s="217" t="s">
        <v>78</v>
      </c>
      <c r="AV503" s="13" t="s">
        <v>76</v>
      </c>
      <c r="AW503" s="13" t="s">
        <v>31</v>
      </c>
      <c r="AX503" s="13" t="s">
        <v>69</v>
      </c>
      <c r="AY503" s="217" t="s">
        <v>153</v>
      </c>
    </row>
    <row r="504" spans="1:65" s="14" customFormat="1" ht="11.25">
      <c r="B504" s="218"/>
      <c r="C504" s="219"/>
      <c r="D504" s="209" t="s">
        <v>162</v>
      </c>
      <c r="E504" s="220" t="s">
        <v>20</v>
      </c>
      <c r="F504" s="221" t="s">
        <v>502</v>
      </c>
      <c r="G504" s="219"/>
      <c r="H504" s="222">
        <v>9.86</v>
      </c>
      <c r="I504" s="223"/>
      <c r="J504" s="219"/>
      <c r="K504" s="219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162</v>
      </c>
      <c r="AU504" s="228" t="s">
        <v>78</v>
      </c>
      <c r="AV504" s="14" t="s">
        <v>78</v>
      </c>
      <c r="AW504" s="14" t="s">
        <v>31</v>
      </c>
      <c r="AX504" s="14" t="s">
        <v>69</v>
      </c>
      <c r="AY504" s="228" t="s">
        <v>153</v>
      </c>
    </row>
    <row r="505" spans="1:65" s="15" customFormat="1" ht="11.25">
      <c r="B505" s="229"/>
      <c r="C505" s="230"/>
      <c r="D505" s="209" t="s">
        <v>162</v>
      </c>
      <c r="E505" s="231" t="s">
        <v>20</v>
      </c>
      <c r="F505" s="232" t="s">
        <v>173</v>
      </c>
      <c r="G505" s="230"/>
      <c r="H505" s="233">
        <v>19.72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162</v>
      </c>
      <c r="AU505" s="239" t="s">
        <v>78</v>
      </c>
      <c r="AV505" s="15" t="s">
        <v>92</v>
      </c>
      <c r="AW505" s="15" t="s">
        <v>31</v>
      </c>
      <c r="AX505" s="15" t="s">
        <v>69</v>
      </c>
      <c r="AY505" s="239" t="s">
        <v>153</v>
      </c>
    </row>
    <row r="506" spans="1:65" s="13" customFormat="1" ht="11.25">
      <c r="B506" s="207"/>
      <c r="C506" s="208"/>
      <c r="D506" s="209" t="s">
        <v>162</v>
      </c>
      <c r="E506" s="210" t="s">
        <v>20</v>
      </c>
      <c r="F506" s="211" t="s">
        <v>174</v>
      </c>
      <c r="G506" s="208"/>
      <c r="H506" s="210" t="s">
        <v>20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162</v>
      </c>
      <c r="AU506" s="217" t="s">
        <v>78</v>
      </c>
      <c r="AV506" s="13" t="s">
        <v>76</v>
      </c>
      <c r="AW506" s="13" t="s">
        <v>31</v>
      </c>
      <c r="AX506" s="13" t="s">
        <v>69</v>
      </c>
      <c r="AY506" s="217" t="s">
        <v>153</v>
      </c>
    </row>
    <row r="507" spans="1:65" s="14" customFormat="1" ht="11.25">
      <c r="B507" s="218"/>
      <c r="C507" s="219"/>
      <c r="D507" s="209" t="s">
        <v>162</v>
      </c>
      <c r="E507" s="220" t="s">
        <v>20</v>
      </c>
      <c r="F507" s="221" t="s">
        <v>503</v>
      </c>
      <c r="G507" s="219"/>
      <c r="H507" s="222">
        <v>2.9580000000000002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162</v>
      </c>
      <c r="AU507" s="228" t="s">
        <v>78</v>
      </c>
      <c r="AV507" s="14" t="s">
        <v>78</v>
      </c>
      <c r="AW507" s="14" t="s">
        <v>31</v>
      </c>
      <c r="AX507" s="14" t="s">
        <v>69</v>
      </c>
      <c r="AY507" s="228" t="s">
        <v>153</v>
      </c>
    </row>
    <row r="508" spans="1:65" s="16" customFormat="1" ht="11.25">
      <c r="B508" s="240"/>
      <c r="C508" s="241"/>
      <c r="D508" s="209" t="s">
        <v>162</v>
      </c>
      <c r="E508" s="242" t="s">
        <v>20</v>
      </c>
      <c r="F508" s="243" t="s">
        <v>176</v>
      </c>
      <c r="G508" s="241"/>
      <c r="H508" s="244">
        <v>22.678000000000001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162</v>
      </c>
      <c r="AU508" s="250" t="s">
        <v>78</v>
      </c>
      <c r="AV508" s="16" t="s">
        <v>160</v>
      </c>
      <c r="AW508" s="16" t="s">
        <v>31</v>
      </c>
      <c r="AX508" s="16" t="s">
        <v>76</v>
      </c>
      <c r="AY508" s="250" t="s">
        <v>153</v>
      </c>
    </row>
    <row r="509" spans="1:65" s="2" customFormat="1" ht="24" customHeight="1">
      <c r="A509" s="36"/>
      <c r="B509" s="37"/>
      <c r="C509" s="194" t="s">
        <v>508</v>
      </c>
      <c r="D509" s="194" t="s">
        <v>155</v>
      </c>
      <c r="E509" s="195" t="s">
        <v>509</v>
      </c>
      <c r="F509" s="196" t="s">
        <v>510</v>
      </c>
      <c r="G509" s="197" t="s">
        <v>208</v>
      </c>
      <c r="H509" s="198">
        <v>18.885000000000002</v>
      </c>
      <c r="I509" s="199"/>
      <c r="J509" s="200">
        <f>ROUND(I509*H509,2)</f>
        <v>0</v>
      </c>
      <c r="K509" s="196" t="s">
        <v>159</v>
      </c>
      <c r="L509" s="41"/>
      <c r="M509" s="201" t="s">
        <v>20</v>
      </c>
      <c r="N509" s="202" t="s">
        <v>40</v>
      </c>
      <c r="O509" s="66"/>
      <c r="P509" s="203">
        <f>O509*H509</f>
        <v>0</v>
      </c>
      <c r="Q509" s="203">
        <v>0</v>
      </c>
      <c r="R509" s="203">
        <f>Q509*H509</f>
        <v>0</v>
      </c>
      <c r="S509" s="203">
        <v>4.7800000000000004E-3</v>
      </c>
      <c r="T509" s="204">
        <f>S509*H509</f>
        <v>9.0270300000000012E-2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05" t="s">
        <v>160</v>
      </c>
      <c r="AT509" s="205" t="s">
        <v>155</v>
      </c>
      <c r="AU509" s="205" t="s">
        <v>78</v>
      </c>
      <c r="AY509" s="19" t="s">
        <v>153</v>
      </c>
      <c r="BE509" s="206">
        <f>IF(N509="základní",J509,0)</f>
        <v>0</v>
      </c>
      <c r="BF509" s="206">
        <f>IF(N509="snížená",J509,0)</f>
        <v>0</v>
      </c>
      <c r="BG509" s="206">
        <f>IF(N509="zákl. přenesená",J509,0)</f>
        <v>0</v>
      </c>
      <c r="BH509" s="206">
        <f>IF(N509="sníž. přenesená",J509,0)</f>
        <v>0</v>
      </c>
      <c r="BI509" s="206">
        <f>IF(N509="nulová",J509,0)</f>
        <v>0</v>
      </c>
      <c r="BJ509" s="19" t="s">
        <v>76</v>
      </c>
      <c r="BK509" s="206">
        <f>ROUND(I509*H509,2)</f>
        <v>0</v>
      </c>
      <c r="BL509" s="19" t="s">
        <v>160</v>
      </c>
      <c r="BM509" s="205" t="s">
        <v>511</v>
      </c>
    </row>
    <row r="510" spans="1:65" s="13" customFormat="1" ht="11.25">
      <c r="B510" s="207"/>
      <c r="C510" s="208"/>
      <c r="D510" s="209" t="s">
        <v>162</v>
      </c>
      <c r="E510" s="210" t="s">
        <v>20</v>
      </c>
      <c r="F510" s="211" t="s">
        <v>512</v>
      </c>
      <c r="G510" s="208"/>
      <c r="H510" s="210" t="s">
        <v>20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162</v>
      </c>
      <c r="AU510" s="217" t="s">
        <v>78</v>
      </c>
      <c r="AV510" s="13" t="s">
        <v>76</v>
      </c>
      <c r="AW510" s="13" t="s">
        <v>31</v>
      </c>
      <c r="AX510" s="13" t="s">
        <v>69</v>
      </c>
      <c r="AY510" s="217" t="s">
        <v>153</v>
      </c>
    </row>
    <row r="511" spans="1:65" s="13" customFormat="1" ht="11.25">
      <c r="B511" s="207"/>
      <c r="C511" s="208"/>
      <c r="D511" s="209" t="s">
        <v>162</v>
      </c>
      <c r="E511" s="210" t="s">
        <v>20</v>
      </c>
      <c r="F511" s="211" t="s">
        <v>513</v>
      </c>
      <c r="G511" s="208"/>
      <c r="H511" s="210" t="s">
        <v>20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162</v>
      </c>
      <c r="AU511" s="217" t="s">
        <v>78</v>
      </c>
      <c r="AV511" s="13" t="s">
        <v>76</v>
      </c>
      <c r="AW511" s="13" t="s">
        <v>31</v>
      </c>
      <c r="AX511" s="13" t="s">
        <v>69</v>
      </c>
      <c r="AY511" s="217" t="s">
        <v>153</v>
      </c>
    </row>
    <row r="512" spans="1:65" s="14" customFormat="1" ht="11.25">
      <c r="B512" s="218"/>
      <c r="C512" s="219"/>
      <c r="D512" s="209" t="s">
        <v>162</v>
      </c>
      <c r="E512" s="220" t="s">
        <v>20</v>
      </c>
      <c r="F512" s="221" t="s">
        <v>514</v>
      </c>
      <c r="G512" s="219"/>
      <c r="H512" s="222">
        <v>8.6020000000000003</v>
      </c>
      <c r="I512" s="223"/>
      <c r="J512" s="219"/>
      <c r="K512" s="219"/>
      <c r="L512" s="224"/>
      <c r="M512" s="225"/>
      <c r="N512" s="226"/>
      <c r="O512" s="226"/>
      <c r="P512" s="226"/>
      <c r="Q512" s="226"/>
      <c r="R512" s="226"/>
      <c r="S512" s="226"/>
      <c r="T512" s="227"/>
      <c r="AT512" s="228" t="s">
        <v>162</v>
      </c>
      <c r="AU512" s="228" t="s">
        <v>78</v>
      </c>
      <c r="AV512" s="14" t="s">
        <v>78</v>
      </c>
      <c r="AW512" s="14" t="s">
        <v>31</v>
      </c>
      <c r="AX512" s="14" t="s">
        <v>69</v>
      </c>
      <c r="AY512" s="228" t="s">
        <v>153</v>
      </c>
    </row>
    <row r="513" spans="1:65" s="13" customFormat="1" ht="11.25">
      <c r="B513" s="207"/>
      <c r="C513" s="208"/>
      <c r="D513" s="209" t="s">
        <v>162</v>
      </c>
      <c r="E513" s="210" t="s">
        <v>20</v>
      </c>
      <c r="F513" s="211" t="s">
        <v>515</v>
      </c>
      <c r="G513" s="208"/>
      <c r="H513" s="210" t="s">
        <v>20</v>
      </c>
      <c r="I513" s="212"/>
      <c r="J513" s="208"/>
      <c r="K513" s="208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162</v>
      </c>
      <c r="AU513" s="217" t="s">
        <v>78</v>
      </c>
      <c r="AV513" s="13" t="s">
        <v>76</v>
      </c>
      <c r="AW513" s="13" t="s">
        <v>31</v>
      </c>
      <c r="AX513" s="13" t="s">
        <v>69</v>
      </c>
      <c r="AY513" s="217" t="s">
        <v>153</v>
      </c>
    </row>
    <row r="514" spans="1:65" s="14" customFormat="1" ht="11.25">
      <c r="B514" s="218"/>
      <c r="C514" s="219"/>
      <c r="D514" s="209" t="s">
        <v>162</v>
      </c>
      <c r="E514" s="220" t="s">
        <v>20</v>
      </c>
      <c r="F514" s="221" t="s">
        <v>516</v>
      </c>
      <c r="G514" s="219"/>
      <c r="H514" s="222">
        <v>7.82</v>
      </c>
      <c r="I514" s="223"/>
      <c r="J514" s="219"/>
      <c r="K514" s="219"/>
      <c r="L514" s="224"/>
      <c r="M514" s="225"/>
      <c r="N514" s="226"/>
      <c r="O514" s="226"/>
      <c r="P514" s="226"/>
      <c r="Q514" s="226"/>
      <c r="R514" s="226"/>
      <c r="S514" s="226"/>
      <c r="T514" s="227"/>
      <c r="AT514" s="228" t="s">
        <v>162</v>
      </c>
      <c r="AU514" s="228" t="s">
        <v>78</v>
      </c>
      <c r="AV514" s="14" t="s">
        <v>78</v>
      </c>
      <c r="AW514" s="14" t="s">
        <v>31</v>
      </c>
      <c r="AX514" s="14" t="s">
        <v>69</v>
      </c>
      <c r="AY514" s="228" t="s">
        <v>153</v>
      </c>
    </row>
    <row r="515" spans="1:65" s="15" customFormat="1" ht="11.25">
      <c r="B515" s="229"/>
      <c r="C515" s="230"/>
      <c r="D515" s="209" t="s">
        <v>162</v>
      </c>
      <c r="E515" s="231" t="s">
        <v>20</v>
      </c>
      <c r="F515" s="232" t="s">
        <v>173</v>
      </c>
      <c r="G515" s="230"/>
      <c r="H515" s="233">
        <v>16.422000000000001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162</v>
      </c>
      <c r="AU515" s="239" t="s">
        <v>78</v>
      </c>
      <c r="AV515" s="15" t="s">
        <v>92</v>
      </c>
      <c r="AW515" s="15" t="s">
        <v>31</v>
      </c>
      <c r="AX515" s="15" t="s">
        <v>69</v>
      </c>
      <c r="AY515" s="239" t="s">
        <v>153</v>
      </c>
    </row>
    <row r="516" spans="1:65" s="13" customFormat="1" ht="11.25">
      <c r="B516" s="207"/>
      <c r="C516" s="208"/>
      <c r="D516" s="209" t="s">
        <v>162</v>
      </c>
      <c r="E516" s="210" t="s">
        <v>20</v>
      </c>
      <c r="F516" s="211" t="s">
        <v>174</v>
      </c>
      <c r="G516" s="208"/>
      <c r="H516" s="210" t="s">
        <v>20</v>
      </c>
      <c r="I516" s="212"/>
      <c r="J516" s="208"/>
      <c r="K516" s="208"/>
      <c r="L516" s="213"/>
      <c r="M516" s="214"/>
      <c r="N516" s="215"/>
      <c r="O516" s="215"/>
      <c r="P516" s="215"/>
      <c r="Q516" s="215"/>
      <c r="R516" s="215"/>
      <c r="S516" s="215"/>
      <c r="T516" s="216"/>
      <c r="AT516" s="217" t="s">
        <v>162</v>
      </c>
      <c r="AU516" s="217" t="s">
        <v>78</v>
      </c>
      <c r="AV516" s="13" t="s">
        <v>76</v>
      </c>
      <c r="AW516" s="13" t="s">
        <v>31</v>
      </c>
      <c r="AX516" s="13" t="s">
        <v>69</v>
      </c>
      <c r="AY516" s="217" t="s">
        <v>153</v>
      </c>
    </row>
    <row r="517" spans="1:65" s="14" customFormat="1" ht="11.25">
      <c r="B517" s="218"/>
      <c r="C517" s="219"/>
      <c r="D517" s="209" t="s">
        <v>162</v>
      </c>
      <c r="E517" s="220" t="s">
        <v>20</v>
      </c>
      <c r="F517" s="221" t="s">
        <v>517</v>
      </c>
      <c r="G517" s="219"/>
      <c r="H517" s="222">
        <v>2.4630000000000001</v>
      </c>
      <c r="I517" s="223"/>
      <c r="J517" s="219"/>
      <c r="K517" s="219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162</v>
      </c>
      <c r="AU517" s="228" t="s">
        <v>78</v>
      </c>
      <c r="AV517" s="14" t="s">
        <v>78</v>
      </c>
      <c r="AW517" s="14" t="s">
        <v>31</v>
      </c>
      <c r="AX517" s="14" t="s">
        <v>69</v>
      </c>
      <c r="AY517" s="228" t="s">
        <v>153</v>
      </c>
    </row>
    <row r="518" spans="1:65" s="16" customFormat="1" ht="11.25">
      <c r="B518" s="240"/>
      <c r="C518" s="241"/>
      <c r="D518" s="209" t="s">
        <v>162</v>
      </c>
      <c r="E518" s="242" t="s">
        <v>20</v>
      </c>
      <c r="F518" s="243" t="s">
        <v>176</v>
      </c>
      <c r="G518" s="241"/>
      <c r="H518" s="244">
        <v>18.885000000000002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162</v>
      </c>
      <c r="AU518" s="250" t="s">
        <v>78</v>
      </c>
      <c r="AV518" s="16" t="s">
        <v>160</v>
      </c>
      <c r="AW518" s="16" t="s">
        <v>31</v>
      </c>
      <c r="AX518" s="16" t="s">
        <v>76</v>
      </c>
      <c r="AY518" s="250" t="s">
        <v>153</v>
      </c>
    </row>
    <row r="519" spans="1:65" s="12" customFormat="1" ht="22.9" customHeight="1">
      <c r="B519" s="178"/>
      <c r="C519" s="179"/>
      <c r="D519" s="180" t="s">
        <v>68</v>
      </c>
      <c r="E519" s="192" t="s">
        <v>518</v>
      </c>
      <c r="F519" s="192" t="s">
        <v>519</v>
      </c>
      <c r="G519" s="179"/>
      <c r="H519" s="179"/>
      <c r="I519" s="182"/>
      <c r="J519" s="193">
        <f>BK519</f>
        <v>0</v>
      </c>
      <c r="K519" s="179"/>
      <c r="L519" s="184"/>
      <c r="M519" s="185"/>
      <c r="N519" s="186"/>
      <c r="O519" s="186"/>
      <c r="P519" s="187">
        <f>SUM(P520:P528)</f>
        <v>0</v>
      </c>
      <c r="Q519" s="186"/>
      <c r="R519" s="187">
        <f>SUM(R520:R528)</f>
        <v>0</v>
      </c>
      <c r="S519" s="186"/>
      <c r="T519" s="188">
        <f>SUM(T520:T528)</f>
        <v>0</v>
      </c>
      <c r="AR519" s="189" t="s">
        <v>76</v>
      </c>
      <c r="AT519" s="190" t="s">
        <v>68</v>
      </c>
      <c r="AU519" s="190" t="s">
        <v>76</v>
      </c>
      <c r="AY519" s="189" t="s">
        <v>153</v>
      </c>
      <c r="BK519" s="191">
        <f>SUM(BK520:BK528)</f>
        <v>0</v>
      </c>
    </row>
    <row r="520" spans="1:65" s="2" customFormat="1" ht="36" customHeight="1">
      <c r="A520" s="36"/>
      <c r="B520" s="37"/>
      <c r="C520" s="194" t="s">
        <v>520</v>
      </c>
      <c r="D520" s="194" t="s">
        <v>155</v>
      </c>
      <c r="E520" s="195" t="s">
        <v>521</v>
      </c>
      <c r="F520" s="196" t="s">
        <v>522</v>
      </c>
      <c r="G520" s="197" t="s">
        <v>201</v>
      </c>
      <c r="H520" s="198">
        <v>27.988</v>
      </c>
      <c r="I520" s="199"/>
      <c r="J520" s="200">
        <f>ROUND(I520*H520,2)</f>
        <v>0</v>
      </c>
      <c r="K520" s="196" t="s">
        <v>159</v>
      </c>
      <c r="L520" s="41"/>
      <c r="M520" s="201" t="s">
        <v>20</v>
      </c>
      <c r="N520" s="202" t="s">
        <v>40</v>
      </c>
      <c r="O520" s="66"/>
      <c r="P520" s="203">
        <f>O520*H520</f>
        <v>0</v>
      </c>
      <c r="Q520" s="203">
        <v>0</v>
      </c>
      <c r="R520" s="203">
        <f>Q520*H520</f>
        <v>0</v>
      </c>
      <c r="S520" s="203">
        <v>0</v>
      </c>
      <c r="T520" s="204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205" t="s">
        <v>160</v>
      </c>
      <c r="AT520" s="205" t="s">
        <v>155</v>
      </c>
      <c r="AU520" s="205" t="s">
        <v>78</v>
      </c>
      <c r="AY520" s="19" t="s">
        <v>153</v>
      </c>
      <c r="BE520" s="206">
        <f>IF(N520="základní",J520,0)</f>
        <v>0</v>
      </c>
      <c r="BF520" s="206">
        <f>IF(N520="snížená",J520,0)</f>
        <v>0</v>
      </c>
      <c r="BG520" s="206">
        <f>IF(N520="zákl. přenesená",J520,0)</f>
        <v>0</v>
      </c>
      <c r="BH520" s="206">
        <f>IF(N520="sníž. přenesená",J520,0)</f>
        <v>0</v>
      </c>
      <c r="BI520" s="206">
        <f>IF(N520="nulová",J520,0)</f>
        <v>0</v>
      </c>
      <c r="BJ520" s="19" t="s">
        <v>76</v>
      </c>
      <c r="BK520" s="206">
        <f>ROUND(I520*H520,2)</f>
        <v>0</v>
      </c>
      <c r="BL520" s="19" t="s">
        <v>160</v>
      </c>
      <c r="BM520" s="205" t="s">
        <v>523</v>
      </c>
    </row>
    <row r="521" spans="1:65" s="2" customFormat="1" ht="60" customHeight="1">
      <c r="A521" s="36"/>
      <c r="B521" s="37"/>
      <c r="C521" s="194" t="s">
        <v>524</v>
      </c>
      <c r="D521" s="194" t="s">
        <v>155</v>
      </c>
      <c r="E521" s="195" t="s">
        <v>525</v>
      </c>
      <c r="F521" s="196" t="s">
        <v>526</v>
      </c>
      <c r="G521" s="197" t="s">
        <v>201</v>
      </c>
      <c r="H521" s="198">
        <v>27.988</v>
      </c>
      <c r="I521" s="199"/>
      <c r="J521" s="200">
        <f>ROUND(I521*H521,2)</f>
        <v>0</v>
      </c>
      <c r="K521" s="196" t="s">
        <v>159</v>
      </c>
      <c r="L521" s="41"/>
      <c r="M521" s="201" t="s">
        <v>20</v>
      </c>
      <c r="N521" s="202" t="s">
        <v>40</v>
      </c>
      <c r="O521" s="66"/>
      <c r="P521" s="203">
        <f>O521*H521</f>
        <v>0</v>
      </c>
      <c r="Q521" s="203">
        <v>0</v>
      </c>
      <c r="R521" s="203">
        <f>Q521*H521</f>
        <v>0</v>
      </c>
      <c r="S521" s="203">
        <v>0</v>
      </c>
      <c r="T521" s="204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205" t="s">
        <v>160</v>
      </c>
      <c r="AT521" s="205" t="s">
        <v>155</v>
      </c>
      <c r="AU521" s="205" t="s">
        <v>78</v>
      </c>
      <c r="AY521" s="19" t="s">
        <v>153</v>
      </c>
      <c r="BE521" s="206">
        <f>IF(N521="základní",J521,0)</f>
        <v>0</v>
      </c>
      <c r="BF521" s="206">
        <f>IF(N521="snížená",J521,0)</f>
        <v>0</v>
      </c>
      <c r="BG521" s="206">
        <f>IF(N521="zákl. přenesená",J521,0)</f>
        <v>0</v>
      </c>
      <c r="BH521" s="206">
        <f>IF(N521="sníž. přenesená",J521,0)</f>
        <v>0</v>
      </c>
      <c r="BI521" s="206">
        <f>IF(N521="nulová",J521,0)</f>
        <v>0</v>
      </c>
      <c r="BJ521" s="19" t="s">
        <v>76</v>
      </c>
      <c r="BK521" s="206">
        <f>ROUND(I521*H521,2)</f>
        <v>0</v>
      </c>
      <c r="BL521" s="19" t="s">
        <v>160</v>
      </c>
      <c r="BM521" s="205" t="s">
        <v>527</v>
      </c>
    </row>
    <row r="522" spans="1:65" s="2" customFormat="1" ht="24" customHeight="1">
      <c r="A522" s="36"/>
      <c r="B522" s="37"/>
      <c r="C522" s="194" t="s">
        <v>528</v>
      </c>
      <c r="D522" s="194" t="s">
        <v>155</v>
      </c>
      <c r="E522" s="195" t="s">
        <v>529</v>
      </c>
      <c r="F522" s="196" t="s">
        <v>530</v>
      </c>
      <c r="G522" s="197" t="s">
        <v>201</v>
      </c>
      <c r="H522" s="198">
        <v>27.988</v>
      </c>
      <c r="I522" s="199"/>
      <c r="J522" s="200">
        <f>ROUND(I522*H522,2)</f>
        <v>0</v>
      </c>
      <c r="K522" s="196" t="s">
        <v>159</v>
      </c>
      <c r="L522" s="41"/>
      <c r="M522" s="201" t="s">
        <v>20</v>
      </c>
      <c r="N522" s="202" t="s">
        <v>40</v>
      </c>
      <c r="O522" s="66"/>
      <c r="P522" s="203">
        <f>O522*H522</f>
        <v>0</v>
      </c>
      <c r="Q522" s="203">
        <v>0</v>
      </c>
      <c r="R522" s="203">
        <f>Q522*H522</f>
        <v>0</v>
      </c>
      <c r="S522" s="203">
        <v>0</v>
      </c>
      <c r="T522" s="204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205" t="s">
        <v>160</v>
      </c>
      <c r="AT522" s="205" t="s">
        <v>155</v>
      </c>
      <c r="AU522" s="205" t="s">
        <v>78</v>
      </c>
      <c r="AY522" s="19" t="s">
        <v>153</v>
      </c>
      <c r="BE522" s="206">
        <f>IF(N522="základní",J522,0)</f>
        <v>0</v>
      </c>
      <c r="BF522" s="206">
        <f>IF(N522="snížená",J522,0)</f>
        <v>0</v>
      </c>
      <c r="BG522" s="206">
        <f>IF(N522="zákl. přenesená",J522,0)</f>
        <v>0</v>
      </c>
      <c r="BH522" s="206">
        <f>IF(N522="sníž. přenesená",J522,0)</f>
        <v>0</v>
      </c>
      <c r="BI522" s="206">
        <f>IF(N522="nulová",J522,0)</f>
        <v>0</v>
      </c>
      <c r="BJ522" s="19" t="s">
        <v>76</v>
      </c>
      <c r="BK522" s="206">
        <f>ROUND(I522*H522,2)</f>
        <v>0</v>
      </c>
      <c r="BL522" s="19" t="s">
        <v>160</v>
      </c>
      <c r="BM522" s="205" t="s">
        <v>531</v>
      </c>
    </row>
    <row r="523" spans="1:65" s="2" customFormat="1" ht="36" customHeight="1">
      <c r="A523" s="36"/>
      <c r="B523" s="37"/>
      <c r="C523" s="194" t="s">
        <v>532</v>
      </c>
      <c r="D523" s="194" t="s">
        <v>155</v>
      </c>
      <c r="E523" s="195" t="s">
        <v>533</v>
      </c>
      <c r="F523" s="196" t="s">
        <v>534</v>
      </c>
      <c r="G523" s="197" t="s">
        <v>201</v>
      </c>
      <c r="H523" s="198">
        <v>559.76</v>
      </c>
      <c r="I523" s="199"/>
      <c r="J523" s="200">
        <f>ROUND(I523*H523,2)</f>
        <v>0</v>
      </c>
      <c r="K523" s="196" t="s">
        <v>159</v>
      </c>
      <c r="L523" s="41"/>
      <c r="M523" s="201" t="s">
        <v>20</v>
      </c>
      <c r="N523" s="202" t="s">
        <v>40</v>
      </c>
      <c r="O523" s="66"/>
      <c r="P523" s="203">
        <f>O523*H523</f>
        <v>0</v>
      </c>
      <c r="Q523" s="203">
        <v>0</v>
      </c>
      <c r="R523" s="203">
        <f>Q523*H523</f>
        <v>0</v>
      </c>
      <c r="S523" s="203">
        <v>0</v>
      </c>
      <c r="T523" s="204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205" t="s">
        <v>160</v>
      </c>
      <c r="AT523" s="205" t="s">
        <v>155</v>
      </c>
      <c r="AU523" s="205" t="s">
        <v>78</v>
      </c>
      <c r="AY523" s="19" t="s">
        <v>153</v>
      </c>
      <c r="BE523" s="206">
        <f>IF(N523="základní",J523,0)</f>
        <v>0</v>
      </c>
      <c r="BF523" s="206">
        <f>IF(N523="snížená",J523,0)</f>
        <v>0</v>
      </c>
      <c r="BG523" s="206">
        <f>IF(N523="zákl. přenesená",J523,0)</f>
        <v>0</v>
      </c>
      <c r="BH523" s="206">
        <f>IF(N523="sníž. přenesená",J523,0)</f>
        <v>0</v>
      </c>
      <c r="BI523" s="206">
        <f>IF(N523="nulová",J523,0)</f>
        <v>0</v>
      </c>
      <c r="BJ523" s="19" t="s">
        <v>76</v>
      </c>
      <c r="BK523" s="206">
        <f>ROUND(I523*H523,2)</f>
        <v>0</v>
      </c>
      <c r="BL523" s="19" t="s">
        <v>160</v>
      </c>
      <c r="BM523" s="205" t="s">
        <v>535</v>
      </c>
    </row>
    <row r="524" spans="1:65" s="2" customFormat="1" ht="19.5">
      <c r="A524" s="36"/>
      <c r="B524" s="37"/>
      <c r="C524" s="38"/>
      <c r="D524" s="209" t="s">
        <v>315</v>
      </c>
      <c r="E524" s="38"/>
      <c r="F524" s="251" t="s">
        <v>536</v>
      </c>
      <c r="G524" s="38"/>
      <c r="H524" s="38"/>
      <c r="I524" s="117"/>
      <c r="J524" s="38"/>
      <c r="K524" s="38"/>
      <c r="L524" s="41"/>
      <c r="M524" s="252"/>
      <c r="N524" s="253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315</v>
      </c>
      <c r="AU524" s="19" t="s">
        <v>78</v>
      </c>
    </row>
    <row r="525" spans="1:65" s="14" customFormat="1" ht="11.25">
      <c r="B525" s="218"/>
      <c r="C525" s="219"/>
      <c r="D525" s="209" t="s">
        <v>162</v>
      </c>
      <c r="E525" s="219"/>
      <c r="F525" s="221" t="s">
        <v>537</v>
      </c>
      <c r="G525" s="219"/>
      <c r="H525" s="222">
        <v>559.76</v>
      </c>
      <c r="I525" s="223"/>
      <c r="J525" s="219"/>
      <c r="K525" s="219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162</v>
      </c>
      <c r="AU525" s="228" t="s">
        <v>78</v>
      </c>
      <c r="AV525" s="14" t="s">
        <v>78</v>
      </c>
      <c r="AW525" s="14" t="s">
        <v>4</v>
      </c>
      <c r="AX525" s="14" t="s">
        <v>76</v>
      </c>
      <c r="AY525" s="228" t="s">
        <v>153</v>
      </c>
    </row>
    <row r="526" spans="1:65" s="2" customFormat="1" ht="36" customHeight="1">
      <c r="A526" s="36"/>
      <c r="B526" s="37"/>
      <c r="C526" s="194" t="s">
        <v>538</v>
      </c>
      <c r="D526" s="194" t="s">
        <v>155</v>
      </c>
      <c r="E526" s="195" t="s">
        <v>539</v>
      </c>
      <c r="F526" s="196" t="s">
        <v>540</v>
      </c>
      <c r="G526" s="197" t="s">
        <v>201</v>
      </c>
      <c r="H526" s="198">
        <v>19.747</v>
      </c>
      <c r="I526" s="199"/>
      <c r="J526" s="200">
        <f>ROUND(I526*H526,2)</f>
        <v>0</v>
      </c>
      <c r="K526" s="196" t="s">
        <v>159</v>
      </c>
      <c r="L526" s="41"/>
      <c r="M526" s="201" t="s">
        <v>20</v>
      </c>
      <c r="N526" s="202" t="s">
        <v>40</v>
      </c>
      <c r="O526" s="66"/>
      <c r="P526" s="203">
        <f>O526*H526</f>
        <v>0</v>
      </c>
      <c r="Q526" s="203">
        <v>0</v>
      </c>
      <c r="R526" s="203">
        <f>Q526*H526</f>
        <v>0</v>
      </c>
      <c r="S526" s="203">
        <v>0</v>
      </c>
      <c r="T526" s="204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05" t="s">
        <v>160</v>
      </c>
      <c r="AT526" s="205" t="s">
        <v>155</v>
      </c>
      <c r="AU526" s="205" t="s">
        <v>78</v>
      </c>
      <c r="AY526" s="19" t="s">
        <v>153</v>
      </c>
      <c r="BE526" s="206">
        <f>IF(N526="základní",J526,0)</f>
        <v>0</v>
      </c>
      <c r="BF526" s="206">
        <f>IF(N526="snížená",J526,0)</f>
        <v>0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19" t="s">
        <v>76</v>
      </c>
      <c r="BK526" s="206">
        <f>ROUND(I526*H526,2)</f>
        <v>0</v>
      </c>
      <c r="BL526" s="19" t="s">
        <v>160</v>
      </c>
      <c r="BM526" s="205" t="s">
        <v>541</v>
      </c>
    </row>
    <row r="527" spans="1:65" s="2" customFormat="1" ht="36" customHeight="1">
      <c r="A527" s="36"/>
      <c r="B527" s="37"/>
      <c r="C527" s="194" t="s">
        <v>542</v>
      </c>
      <c r="D527" s="194" t="s">
        <v>155</v>
      </c>
      <c r="E527" s="195" t="s">
        <v>543</v>
      </c>
      <c r="F527" s="196" t="s">
        <v>544</v>
      </c>
      <c r="G527" s="197" t="s">
        <v>201</v>
      </c>
      <c r="H527" s="198">
        <v>19.747</v>
      </c>
      <c r="I527" s="199"/>
      <c r="J527" s="200">
        <f>ROUND(I527*H527,2)</f>
        <v>0</v>
      </c>
      <c r="K527" s="196" t="s">
        <v>159</v>
      </c>
      <c r="L527" s="41"/>
      <c r="M527" s="201" t="s">
        <v>20</v>
      </c>
      <c r="N527" s="202" t="s">
        <v>40</v>
      </c>
      <c r="O527" s="66"/>
      <c r="P527" s="203">
        <f>O527*H527</f>
        <v>0</v>
      </c>
      <c r="Q527" s="203">
        <v>0</v>
      </c>
      <c r="R527" s="203">
        <f>Q527*H527</f>
        <v>0</v>
      </c>
      <c r="S527" s="203">
        <v>0</v>
      </c>
      <c r="T527" s="204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205" t="s">
        <v>160</v>
      </c>
      <c r="AT527" s="205" t="s">
        <v>155</v>
      </c>
      <c r="AU527" s="205" t="s">
        <v>78</v>
      </c>
      <c r="AY527" s="19" t="s">
        <v>153</v>
      </c>
      <c r="BE527" s="206">
        <f>IF(N527="základní",J527,0)</f>
        <v>0</v>
      </c>
      <c r="BF527" s="206">
        <f>IF(N527="snížená",J527,0)</f>
        <v>0</v>
      </c>
      <c r="BG527" s="206">
        <f>IF(N527="zákl. přenesená",J527,0)</f>
        <v>0</v>
      </c>
      <c r="BH527" s="206">
        <f>IF(N527="sníž. přenesená",J527,0)</f>
        <v>0</v>
      </c>
      <c r="BI527" s="206">
        <f>IF(N527="nulová",J527,0)</f>
        <v>0</v>
      </c>
      <c r="BJ527" s="19" t="s">
        <v>76</v>
      </c>
      <c r="BK527" s="206">
        <f>ROUND(I527*H527,2)</f>
        <v>0</v>
      </c>
      <c r="BL527" s="19" t="s">
        <v>160</v>
      </c>
      <c r="BM527" s="205" t="s">
        <v>545</v>
      </c>
    </row>
    <row r="528" spans="1:65" s="2" customFormat="1" ht="36" customHeight="1">
      <c r="A528" s="36"/>
      <c r="B528" s="37"/>
      <c r="C528" s="194" t="s">
        <v>546</v>
      </c>
      <c r="D528" s="194" t="s">
        <v>155</v>
      </c>
      <c r="E528" s="195" t="s">
        <v>547</v>
      </c>
      <c r="F528" s="196" t="s">
        <v>548</v>
      </c>
      <c r="G528" s="197" t="s">
        <v>201</v>
      </c>
      <c r="H528" s="198">
        <v>19.747</v>
      </c>
      <c r="I528" s="199"/>
      <c r="J528" s="200">
        <f>ROUND(I528*H528,2)</f>
        <v>0</v>
      </c>
      <c r="K528" s="196" t="s">
        <v>159</v>
      </c>
      <c r="L528" s="41"/>
      <c r="M528" s="201" t="s">
        <v>20</v>
      </c>
      <c r="N528" s="202" t="s">
        <v>40</v>
      </c>
      <c r="O528" s="66"/>
      <c r="P528" s="203">
        <f>O528*H528</f>
        <v>0</v>
      </c>
      <c r="Q528" s="203">
        <v>0</v>
      </c>
      <c r="R528" s="203">
        <f>Q528*H528</f>
        <v>0</v>
      </c>
      <c r="S528" s="203">
        <v>0</v>
      </c>
      <c r="T528" s="204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05" t="s">
        <v>160</v>
      </c>
      <c r="AT528" s="205" t="s">
        <v>155</v>
      </c>
      <c r="AU528" s="205" t="s">
        <v>78</v>
      </c>
      <c r="AY528" s="19" t="s">
        <v>153</v>
      </c>
      <c r="BE528" s="206">
        <f>IF(N528="základní",J528,0)</f>
        <v>0</v>
      </c>
      <c r="BF528" s="206">
        <f>IF(N528="snížená",J528,0)</f>
        <v>0</v>
      </c>
      <c r="BG528" s="206">
        <f>IF(N528="zákl. přenesená",J528,0)</f>
        <v>0</v>
      </c>
      <c r="BH528" s="206">
        <f>IF(N528="sníž. přenesená",J528,0)</f>
        <v>0</v>
      </c>
      <c r="BI528" s="206">
        <f>IF(N528="nulová",J528,0)</f>
        <v>0</v>
      </c>
      <c r="BJ528" s="19" t="s">
        <v>76</v>
      </c>
      <c r="BK528" s="206">
        <f>ROUND(I528*H528,2)</f>
        <v>0</v>
      </c>
      <c r="BL528" s="19" t="s">
        <v>160</v>
      </c>
      <c r="BM528" s="205" t="s">
        <v>549</v>
      </c>
    </row>
    <row r="529" spans="1:65" s="12" customFormat="1" ht="22.9" customHeight="1">
      <c r="B529" s="178"/>
      <c r="C529" s="179"/>
      <c r="D529" s="180" t="s">
        <v>68</v>
      </c>
      <c r="E529" s="192" t="s">
        <v>550</v>
      </c>
      <c r="F529" s="192" t="s">
        <v>551</v>
      </c>
      <c r="G529" s="179"/>
      <c r="H529" s="179"/>
      <c r="I529" s="182"/>
      <c r="J529" s="193">
        <f>BK529</f>
        <v>0</v>
      </c>
      <c r="K529" s="179"/>
      <c r="L529" s="184"/>
      <c r="M529" s="185"/>
      <c r="N529" s="186"/>
      <c r="O529" s="186"/>
      <c r="P529" s="187">
        <f>SUM(P530:P531)</f>
        <v>0</v>
      </c>
      <c r="Q529" s="186"/>
      <c r="R529" s="187">
        <f>SUM(R530:R531)</f>
        <v>0</v>
      </c>
      <c r="S529" s="186"/>
      <c r="T529" s="188">
        <f>SUM(T530:T531)</f>
        <v>0</v>
      </c>
      <c r="AR529" s="189" t="s">
        <v>76</v>
      </c>
      <c r="AT529" s="190" t="s">
        <v>68</v>
      </c>
      <c r="AU529" s="190" t="s">
        <v>76</v>
      </c>
      <c r="AY529" s="189" t="s">
        <v>153</v>
      </c>
      <c r="BK529" s="191">
        <f>SUM(BK530:BK531)</f>
        <v>0</v>
      </c>
    </row>
    <row r="530" spans="1:65" s="2" customFormat="1" ht="48" customHeight="1">
      <c r="A530" s="36"/>
      <c r="B530" s="37"/>
      <c r="C530" s="194" t="s">
        <v>552</v>
      </c>
      <c r="D530" s="194" t="s">
        <v>155</v>
      </c>
      <c r="E530" s="195" t="s">
        <v>553</v>
      </c>
      <c r="F530" s="196" t="s">
        <v>554</v>
      </c>
      <c r="G530" s="197" t="s">
        <v>201</v>
      </c>
      <c r="H530" s="198">
        <v>29.904</v>
      </c>
      <c r="I530" s="199"/>
      <c r="J530" s="200">
        <f>ROUND(I530*H530,2)</f>
        <v>0</v>
      </c>
      <c r="K530" s="196" t="s">
        <v>159</v>
      </c>
      <c r="L530" s="41"/>
      <c r="M530" s="201" t="s">
        <v>20</v>
      </c>
      <c r="N530" s="202" t="s">
        <v>40</v>
      </c>
      <c r="O530" s="66"/>
      <c r="P530" s="203">
        <f>O530*H530</f>
        <v>0</v>
      </c>
      <c r="Q530" s="203">
        <v>0</v>
      </c>
      <c r="R530" s="203">
        <f>Q530*H530</f>
        <v>0</v>
      </c>
      <c r="S530" s="203">
        <v>0</v>
      </c>
      <c r="T530" s="204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205" t="s">
        <v>160</v>
      </c>
      <c r="AT530" s="205" t="s">
        <v>155</v>
      </c>
      <c r="AU530" s="205" t="s">
        <v>78</v>
      </c>
      <c r="AY530" s="19" t="s">
        <v>153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9" t="s">
        <v>76</v>
      </c>
      <c r="BK530" s="206">
        <f>ROUND(I530*H530,2)</f>
        <v>0</v>
      </c>
      <c r="BL530" s="19" t="s">
        <v>160</v>
      </c>
      <c r="BM530" s="205" t="s">
        <v>555</v>
      </c>
    </row>
    <row r="531" spans="1:65" s="2" customFormat="1" ht="60" customHeight="1">
      <c r="A531" s="36"/>
      <c r="B531" s="37"/>
      <c r="C531" s="194" t="s">
        <v>556</v>
      </c>
      <c r="D531" s="194" t="s">
        <v>155</v>
      </c>
      <c r="E531" s="195" t="s">
        <v>557</v>
      </c>
      <c r="F531" s="196" t="s">
        <v>558</v>
      </c>
      <c r="G531" s="197" t="s">
        <v>201</v>
      </c>
      <c r="H531" s="198">
        <v>29.904</v>
      </c>
      <c r="I531" s="199"/>
      <c r="J531" s="200">
        <f>ROUND(I531*H531,2)</f>
        <v>0</v>
      </c>
      <c r="K531" s="196" t="s">
        <v>159</v>
      </c>
      <c r="L531" s="41"/>
      <c r="M531" s="201" t="s">
        <v>20</v>
      </c>
      <c r="N531" s="202" t="s">
        <v>40</v>
      </c>
      <c r="O531" s="66"/>
      <c r="P531" s="203">
        <f>O531*H531</f>
        <v>0</v>
      </c>
      <c r="Q531" s="203">
        <v>0</v>
      </c>
      <c r="R531" s="203">
        <f>Q531*H531</f>
        <v>0</v>
      </c>
      <c r="S531" s="203">
        <v>0</v>
      </c>
      <c r="T531" s="204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205" t="s">
        <v>160</v>
      </c>
      <c r="AT531" s="205" t="s">
        <v>155</v>
      </c>
      <c r="AU531" s="205" t="s">
        <v>78</v>
      </c>
      <c r="AY531" s="19" t="s">
        <v>153</v>
      </c>
      <c r="BE531" s="206">
        <f>IF(N531="základní",J531,0)</f>
        <v>0</v>
      </c>
      <c r="BF531" s="206">
        <f>IF(N531="snížená",J531,0)</f>
        <v>0</v>
      </c>
      <c r="BG531" s="206">
        <f>IF(N531="zákl. přenesená",J531,0)</f>
        <v>0</v>
      </c>
      <c r="BH531" s="206">
        <f>IF(N531="sníž. přenesená",J531,0)</f>
        <v>0</v>
      </c>
      <c r="BI531" s="206">
        <f>IF(N531="nulová",J531,0)</f>
        <v>0</v>
      </c>
      <c r="BJ531" s="19" t="s">
        <v>76</v>
      </c>
      <c r="BK531" s="206">
        <f>ROUND(I531*H531,2)</f>
        <v>0</v>
      </c>
      <c r="BL531" s="19" t="s">
        <v>160</v>
      </c>
      <c r="BM531" s="205" t="s">
        <v>559</v>
      </c>
    </row>
    <row r="532" spans="1:65" s="12" customFormat="1" ht="25.9" customHeight="1">
      <c r="B532" s="178"/>
      <c r="C532" s="179"/>
      <c r="D532" s="180" t="s">
        <v>68</v>
      </c>
      <c r="E532" s="181" t="s">
        <v>560</v>
      </c>
      <c r="F532" s="181" t="s">
        <v>561</v>
      </c>
      <c r="G532" s="179"/>
      <c r="H532" s="179"/>
      <c r="I532" s="182"/>
      <c r="J532" s="183">
        <f>BK532</f>
        <v>0</v>
      </c>
      <c r="K532" s="179"/>
      <c r="L532" s="184"/>
      <c r="M532" s="185"/>
      <c r="N532" s="186"/>
      <c r="O532" s="186"/>
      <c r="P532" s="187">
        <f>P533+P551+P624+P651+P763+P969+P1022+P1037+P1159</f>
        <v>0</v>
      </c>
      <c r="Q532" s="186"/>
      <c r="R532" s="187">
        <f>R533+R551+R624+R651+R763+R969+R1022+R1037+R1159</f>
        <v>14.7395284588136</v>
      </c>
      <c r="S532" s="186"/>
      <c r="T532" s="188">
        <f>T533+T551+T624+T651+T763+T969+T1022+T1037+T1159</f>
        <v>5.4894762799999999</v>
      </c>
      <c r="AR532" s="189" t="s">
        <v>78</v>
      </c>
      <c r="AT532" s="190" t="s">
        <v>68</v>
      </c>
      <c r="AU532" s="190" t="s">
        <v>69</v>
      </c>
      <c r="AY532" s="189" t="s">
        <v>153</v>
      </c>
      <c r="BK532" s="191">
        <f>BK533+BK551+BK624+BK651+BK763+BK969+BK1022+BK1037+BK1159</f>
        <v>0</v>
      </c>
    </row>
    <row r="533" spans="1:65" s="12" customFormat="1" ht="22.9" customHeight="1">
      <c r="B533" s="178"/>
      <c r="C533" s="179"/>
      <c r="D533" s="180" t="s">
        <v>68</v>
      </c>
      <c r="E533" s="192" t="s">
        <v>562</v>
      </c>
      <c r="F533" s="192" t="s">
        <v>563</v>
      </c>
      <c r="G533" s="179"/>
      <c r="H533" s="179"/>
      <c r="I533" s="182"/>
      <c r="J533" s="193">
        <f>BK533</f>
        <v>0</v>
      </c>
      <c r="K533" s="179"/>
      <c r="L533" s="184"/>
      <c r="M533" s="185"/>
      <c r="N533" s="186"/>
      <c r="O533" s="186"/>
      <c r="P533" s="187">
        <f>SUM(P534:P550)</f>
        <v>0</v>
      </c>
      <c r="Q533" s="186"/>
      <c r="R533" s="187">
        <f>SUM(R534:R550)</f>
        <v>0.84282737736860003</v>
      </c>
      <c r="S533" s="186"/>
      <c r="T533" s="188">
        <f>SUM(T534:T550)</f>
        <v>0</v>
      </c>
      <c r="AR533" s="189" t="s">
        <v>78</v>
      </c>
      <c r="AT533" s="190" t="s">
        <v>68</v>
      </c>
      <c r="AU533" s="190" t="s">
        <v>76</v>
      </c>
      <c r="AY533" s="189" t="s">
        <v>153</v>
      </c>
      <c r="BK533" s="191">
        <f>SUM(BK534:BK550)</f>
        <v>0</v>
      </c>
    </row>
    <row r="534" spans="1:65" s="2" customFormat="1" ht="60" customHeight="1">
      <c r="A534" s="36"/>
      <c r="B534" s="37"/>
      <c r="C534" s="194" t="s">
        <v>564</v>
      </c>
      <c r="D534" s="194" t="s">
        <v>155</v>
      </c>
      <c r="E534" s="195" t="s">
        <v>565</v>
      </c>
      <c r="F534" s="196" t="s">
        <v>566</v>
      </c>
      <c r="G534" s="197" t="s">
        <v>208</v>
      </c>
      <c r="H534" s="198">
        <v>28.181000000000001</v>
      </c>
      <c r="I534" s="199"/>
      <c r="J534" s="200">
        <f>ROUND(I534*H534,2)</f>
        <v>0</v>
      </c>
      <c r="K534" s="196" t="s">
        <v>159</v>
      </c>
      <c r="L534" s="41"/>
      <c r="M534" s="201" t="s">
        <v>20</v>
      </c>
      <c r="N534" s="202" t="s">
        <v>40</v>
      </c>
      <c r="O534" s="66"/>
      <c r="P534" s="203">
        <f>O534*H534</f>
        <v>0</v>
      </c>
      <c r="Q534" s="203">
        <v>2.8181660599999998E-2</v>
      </c>
      <c r="R534" s="203">
        <f>Q534*H534</f>
        <v>0.79418737736860001</v>
      </c>
      <c r="S534" s="203">
        <v>0</v>
      </c>
      <c r="T534" s="204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05" t="s">
        <v>304</v>
      </c>
      <c r="AT534" s="205" t="s">
        <v>155</v>
      </c>
      <c r="AU534" s="205" t="s">
        <v>78</v>
      </c>
      <c r="AY534" s="19" t="s">
        <v>153</v>
      </c>
      <c r="BE534" s="206">
        <f>IF(N534="základní",J534,0)</f>
        <v>0</v>
      </c>
      <c r="BF534" s="206">
        <f>IF(N534="snížená",J534,0)</f>
        <v>0</v>
      </c>
      <c r="BG534" s="206">
        <f>IF(N534="zákl. přenesená",J534,0)</f>
        <v>0</v>
      </c>
      <c r="BH534" s="206">
        <f>IF(N534="sníž. přenesená",J534,0)</f>
        <v>0</v>
      </c>
      <c r="BI534" s="206">
        <f>IF(N534="nulová",J534,0)</f>
        <v>0</v>
      </c>
      <c r="BJ534" s="19" t="s">
        <v>76</v>
      </c>
      <c r="BK534" s="206">
        <f>ROUND(I534*H534,2)</f>
        <v>0</v>
      </c>
      <c r="BL534" s="19" t="s">
        <v>304</v>
      </c>
      <c r="BM534" s="205" t="s">
        <v>567</v>
      </c>
    </row>
    <row r="535" spans="1:65" s="13" customFormat="1" ht="11.25">
      <c r="B535" s="207"/>
      <c r="C535" s="208"/>
      <c r="D535" s="209" t="s">
        <v>162</v>
      </c>
      <c r="E535" s="210" t="s">
        <v>20</v>
      </c>
      <c r="F535" s="211" t="s">
        <v>568</v>
      </c>
      <c r="G535" s="208"/>
      <c r="H535" s="210" t="s">
        <v>20</v>
      </c>
      <c r="I535" s="212"/>
      <c r="J535" s="208"/>
      <c r="K535" s="208"/>
      <c r="L535" s="213"/>
      <c r="M535" s="214"/>
      <c r="N535" s="215"/>
      <c r="O535" s="215"/>
      <c r="P535" s="215"/>
      <c r="Q535" s="215"/>
      <c r="R535" s="215"/>
      <c r="S535" s="215"/>
      <c r="T535" s="216"/>
      <c r="AT535" s="217" t="s">
        <v>162</v>
      </c>
      <c r="AU535" s="217" t="s">
        <v>78</v>
      </c>
      <c r="AV535" s="13" t="s">
        <v>76</v>
      </c>
      <c r="AW535" s="13" t="s">
        <v>31</v>
      </c>
      <c r="AX535" s="13" t="s">
        <v>69</v>
      </c>
      <c r="AY535" s="217" t="s">
        <v>153</v>
      </c>
    </row>
    <row r="536" spans="1:65" s="14" customFormat="1" ht="11.25">
      <c r="B536" s="218"/>
      <c r="C536" s="219"/>
      <c r="D536" s="209" t="s">
        <v>162</v>
      </c>
      <c r="E536" s="220" t="s">
        <v>20</v>
      </c>
      <c r="F536" s="221" t="s">
        <v>569</v>
      </c>
      <c r="G536" s="219"/>
      <c r="H536" s="222">
        <v>1.84</v>
      </c>
      <c r="I536" s="223"/>
      <c r="J536" s="219"/>
      <c r="K536" s="219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162</v>
      </c>
      <c r="AU536" s="228" t="s">
        <v>78</v>
      </c>
      <c r="AV536" s="14" t="s">
        <v>78</v>
      </c>
      <c r="AW536" s="14" t="s">
        <v>31</v>
      </c>
      <c r="AX536" s="14" t="s">
        <v>69</v>
      </c>
      <c r="AY536" s="228" t="s">
        <v>153</v>
      </c>
    </row>
    <row r="537" spans="1:65" s="13" customFormat="1" ht="11.25">
      <c r="B537" s="207"/>
      <c r="C537" s="208"/>
      <c r="D537" s="209" t="s">
        <v>162</v>
      </c>
      <c r="E537" s="210" t="s">
        <v>20</v>
      </c>
      <c r="F537" s="211" t="s">
        <v>570</v>
      </c>
      <c r="G537" s="208"/>
      <c r="H537" s="210" t="s">
        <v>20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162</v>
      </c>
      <c r="AU537" s="217" t="s">
        <v>78</v>
      </c>
      <c r="AV537" s="13" t="s">
        <v>76</v>
      </c>
      <c r="AW537" s="13" t="s">
        <v>31</v>
      </c>
      <c r="AX537" s="13" t="s">
        <v>69</v>
      </c>
      <c r="AY537" s="217" t="s">
        <v>153</v>
      </c>
    </row>
    <row r="538" spans="1:65" s="14" customFormat="1" ht="11.25">
      <c r="B538" s="218"/>
      <c r="C538" s="219"/>
      <c r="D538" s="209" t="s">
        <v>162</v>
      </c>
      <c r="E538" s="220" t="s">
        <v>20</v>
      </c>
      <c r="F538" s="221" t="s">
        <v>571</v>
      </c>
      <c r="G538" s="219"/>
      <c r="H538" s="222">
        <v>8.4149999999999991</v>
      </c>
      <c r="I538" s="223"/>
      <c r="J538" s="219"/>
      <c r="K538" s="219"/>
      <c r="L538" s="224"/>
      <c r="M538" s="225"/>
      <c r="N538" s="226"/>
      <c r="O538" s="226"/>
      <c r="P538" s="226"/>
      <c r="Q538" s="226"/>
      <c r="R538" s="226"/>
      <c r="S538" s="226"/>
      <c r="T538" s="227"/>
      <c r="AT538" s="228" t="s">
        <v>162</v>
      </c>
      <c r="AU538" s="228" t="s">
        <v>78</v>
      </c>
      <c r="AV538" s="14" t="s">
        <v>78</v>
      </c>
      <c r="AW538" s="14" t="s">
        <v>31</v>
      </c>
      <c r="AX538" s="14" t="s">
        <v>69</v>
      </c>
      <c r="AY538" s="228" t="s">
        <v>153</v>
      </c>
    </row>
    <row r="539" spans="1:65" s="14" customFormat="1" ht="11.25">
      <c r="B539" s="218"/>
      <c r="C539" s="219"/>
      <c r="D539" s="209" t="s">
        <v>162</v>
      </c>
      <c r="E539" s="220" t="s">
        <v>20</v>
      </c>
      <c r="F539" s="221" t="s">
        <v>228</v>
      </c>
      <c r="G539" s="219"/>
      <c r="H539" s="222">
        <v>-1.8180000000000001</v>
      </c>
      <c r="I539" s="223"/>
      <c r="J539" s="219"/>
      <c r="K539" s="219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162</v>
      </c>
      <c r="AU539" s="228" t="s">
        <v>78</v>
      </c>
      <c r="AV539" s="14" t="s">
        <v>78</v>
      </c>
      <c r="AW539" s="14" t="s">
        <v>31</v>
      </c>
      <c r="AX539" s="14" t="s">
        <v>69</v>
      </c>
      <c r="AY539" s="228" t="s">
        <v>153</v>
      </c>
    </row>
    <row r="540" spans="1:65" s="14" customFormat="1" ht="11.25">
      <c r="B540" s="218"/>
      <c r="C540" s="219"/>
      <c r="D540" s="209" t="s">
        <v>162</v>
      </c>
      <c r="E540" s="220" t="s">
        <v>20</v>
      </c>
      <c r="F540" s="221" t="s">
        <v>572</v>
      </c>
      <c r="G540" s="219"/>
      <c r="H540" s="222">
        <v>17.885999999999999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162</v>
      </c>
      <c r="AU540" s="228" t="s">
        <v>78</v>
      </c>
      <c r="AV540" s="14" t="s">
        <v>78</v>
      </c>
      <c r="AW540" s="14" t="s">
        <v>31</v>
      </c>
      <c r="AX540" s="14" t="s">
        <v>69</v>
      </c>
      <c r="AY540" s="228" t="s">
        <v>153</v>
      </c>
    </row>
    <row r="541" spans="1:65" s="14" customFormat="1" ht="11.25">
      <c r="B541" s="218"/>
      <c r="C541" s="219"/>
      <c r="D541" s="209" t="s">
        <v>162</v>
      </c>
      <c r="E541" s="220" t="s">
        <v>20</v>
      </c>
      <c r="F541" s="221" t="s">
        <v>228</v>
      </c>
      <c r="G541" s="219"/>
      <c r="H541" s="222">
        <v>-1.8180000000000001</v>
      </c>
      <c r="I541" s="223"/>
      <c r="J541" s="219"/>
      <c r="K541" s="219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162</v>
      </c>
      <c r="AU541" s="228" t="s">
        <v>78</v>
      </c>
      <c r="AV541" s="14" t="s">
        <v>78</v>
      </c>
      <c r="AW541" s="14" t="s">
        <v>31</v>
      </c>
      <c r="AX541" s="14" t="s">
        <v>69</v>
      </c>
      <c r="AY541" s="228" t="s">
        <v>153</v>
      </c>
    </row>
    <row r="542" spans="1:65" s="15" customFormat="1" ht="11.25">
      <c r="B542" s="229"/>
      <c r="C542" s="230"/>
      <c r="D542" s="209" t="s">
        <v>162</v>
      </c>
      <c r="E542" s="231" t="s">
        <v>20</v>
      </c>
      <c r="F542" s="232" t="s">
        <v>173</v>
      </c>
      <c r="G542" s="230"/>
      <c r="H542" s="233">
        <v>24.504999999999999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AT542" s="239" t="s">
        <v>162</v>
      </c>
      <c r="AU542" s="239" t="s">
        <v>78</v>
      </c>
      <c r="AV542" s="15" t="s">
        <v>92</v>
      </c>
      <c r="AW542" s="15" t="s">
        <v>31</v>
      </c>
      <c r="AX542" s="15" t="s">
        <v>69</v>
      </c>
      <c r="AY542" s="239" t="s">
        <v>153</v>
      </c>
    </row>
    <row r="543" spans="1:65" s="13" customFormat="1" ht="11.25">
      <c r="B543" s="207"/>
      <c r="C543" s="208"/>
      <c r="D543" s="209" t="s">
        <v>162</v>
      </c>
      <c r="E543" s="210" t="s">
        <v>20</v>
      </c>
      <c r="F543" s="211" t="s">
        <v>174</v>
      </c>
      <c r="G543" s="208"/>
      <c r="H543" s="210" t="s">
        <v>20</v>
      </c>
      <c r="I543" s="212"/>
      <c r="J543" s="208"/>
      <c r="K543" s="208"/>
      <c r="L543" s="213"/>
      <c r="M543" s="214"/>
      <c r="N543" s="215"/>
      <c r="O543" s="215"/>
      <c r="P543" s="215"/>
      <c r="Q543" s="215"/>
      <c r="R543" s="215"/>
      <c r="S543" s="215"/>
      <c r="T543" s="216"/>
      <c r="AT543" s="217" t="s">
        <v>162</v>
      </c>
      <c r="AU543" s="217" t="s">
        <v>78</v>
      </c>
      <c r="AV543" s="13" t="s">
        <v>76</v>
      </c>
      <c r="AW543" s="13" t="s">
        <v>31</v>
      </c>
      <c r="AX543" s="13" t="s">
        <v>69</v>
      </c>
      <c r="AY543" s="217" t="s">
        <v>153</v>
      </c>
    </row>
    <row r="544" spans="1:65" s="14" customFormat="1" ht="11.25">
      <c r="B544" s="218"/>
      <c r="C544" s="219"/>
      <c r="D544" s="209" t="s">
        <v>162</v>
      </c>
      <c r="E544" s="220" t="s">
        <v>20</v>
      </c>
      <c r="F544" s="221" t="s">
        <v>573</v>
      </c>
      <c r="G544" s="219"/>
      <c r="H544" s="222">
        <v>3.6760000000000002</v>
      </c>
      <c r="I544" s="223"/>
      <c r="J544" s="219"/>
      <c r="K544" s="219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162</v>
      </c>
      <c r="AU544" s="228" t="s">
        <v>78</v>
      </c>
      <c r="AV544" s="14" t="s">
        <v>78</v>
      </c>
      <c r="AW544" s="14" t="s">
        <v>31</v>
      </c>
      <c r="AX544" s="14" t="s">
        <v>69</v>
      </c>
      <c r="AY544" s="228" t="s">
        <v>153</v>
      </c>
    </row>
    <row r="545" spans="1:65" s="16" customFormat="1" ht="11.25">
      <c r="B545" s="240"/>
      <c r="C545" s="241"/>
      <c r="D545" s="209" t="s">
        <v>162</v>
      </c>
      <c r="E545" s="242" t="s">
        <v>20</v>
      </c>
      <c r="F545" s="243" t="s">
        <v>176</v>
      </c>
      <c r="G545" s="241"/>
      <c r="H545" s="244">
        <v>28.181000000000001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AT545" s="250" t="s">
        <v>162</v>
      </c>
      <c r="AU545" s="250" t="s">
        <v>78</v>
      </c>
      <c r="AV545" s="16" t="s">
        <v>160</v>
      </c>
      <c r="AW545" s="16" t="s">
        <v>31</v>
      </c>
      <c r="AX545" s="16" t="s">
        <v>76</v>
      </c>
      <c r="AY545" s="250" t="s">
        <v>153</v>
      </c>
    </row>
    <row r="546" spans="1:65" s="2" customFormat="1" ht="48" customHeight="1">
      <c r="A546" s="36"/>
      <c r="B546" s="37"/>
      <c r="C546" s="194" t="s">
        <v>574</v>
      </c>
      <c r="D546" s="194" t="s">
        <v>155</v>
      </c>
      <c r="E546" s="195" t="s">
        <v>575</v>
      </c>
      <c r="F546" s="196" t="s">
        <v>576</v>
      </c>
      <c r="G546" s="197" t="s">
        <v>179</v>
      </c>
      <c r="H546" s="198">
        <v>2</v>
      </c>
      <c r="I546" s="199"/>
      <c r="J546" s="200">
        <f>ROUND(I546*H546,2)</f>
        <v>0</v>
      </c>
      <c r="K546" s="196" t="s">
        <v>159</v>
      </c>
      <c r="L546" s="41"/>
      <c r="M546" s="201" t="s">
        <v>20</v>
      </c>
      <c r="N546" s="202" t="s">
        <v>40</v>
      </c>
      <c r="O546" s="66"/>
      <c r="P546" s="203">
        <f>O546*H546</f>
        <v>0</v>
      </c>
      <c r="Q546" s="203">
        <v>2.2000000000000001E-4</v>
      </c>
      <c r="R546" s="203">
        <f>Q546*H546</f>
        <v>4.4000000000000002E-4</v>
      </c>
      <c r="S546" s="203">
        <v>0</v>
      </c>
      <c r="T546" s="204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205" t="s">
        <v>304</v>
      </c>
      <c r="AT546" s="205" t="s">
        <v>155</v>
      </c>
      <c r="AU546" s="205" t="s">
        <v>78</v>
      </c>
      <c r="AY546" s="19" t="s">
        <v>153</v>
      </c>
      <c r="BE546" s="206">
        <f>IF(N546="základní",J546,0)</f>
        <v>0</v>
      </c>
      <c r="BF546" s="206">
        <f>IF(N546="snížená",J546,0)</f>
        <v>0</v>
      </c>
      <c r="BG546" s="206">
        <f>IF(N546="zákl. přenesená",J546,0)</f>
        <v>0</v>
      </c>
      <c r="BH546" s="206">
        <f>IF(N546="sníž. přenesená",J546,0)</f>
        <v>0</v>
      </c>
      <c r="BI546" s="206">
        <f>IF(N546="nulová",J546,0)</f>
        <v>0</v>
      </c>
      <c r="BJ546" s="19" t="s">
        <v>76</v>
      </c>
      <c r="BK546" s="206">
        <f>ROUND(I546*H546,2)</f>
        <v>0</v>
      </c>
      <c r="BL546" s="19" t="s">
        <v>304</v>
      </c>
      <c r="BM546" s="205" t="s">
        <v>577</v>
      </c>
    </row>
    <row r="547" spans="1:65" s="2" customFormat="1" ht="16.5" customHeight="1">
      <c r="A547" s="36"/>
      <c r="B547" s="37"/>
      <c r="C547" s="254" t="s">
        <v>578</v>
      </c>
      <c r="D547" s="254" t="s">
        <v>332</v>
      </c>
      <c r="E547" s="255" t="s">
        <v>579</v>
      </c>
      <c r="F547" s="256" t="s">
        <v>580</v>
      </c>
      <c r="G547" s="257" t="s">
        <v>179</v>
      </c>
      <c r="H547" s="258">
        <v>2</v>
      </c>
      <c r="I547" s="259"/>
      <c r="J547" s="260">
        <f>ROUND(I547*H547,2)</f>
        <v>0</v>
      </c>
      <c r="K547" s="256" t="s">
        <v>159</v>
      </c>
      <c r="L547" s="261"/>
      <c r="M547" s="262" t="s">
        <v>20</v>
      </c>
      <c r="N547" s="263" t="s">
        <v>40</v>
      </c>
      <c r="O547" s="66"/>
      <c r="P547" s="203">
        <f>O547*H547</f>
        <v>0</v>
      </c>
      <c r="Q547" s="203">
        <v>2.41E-2</v>
      </c>
      <c r="R547" s="203">
        <f>Q547*H547</f>
        <v>4.82E-2</v>
      </c>
      <c r="S547" s="203">
        <v>0</v>
      </c>
      <c r="T547" s="204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05" t="s">
        <v>423</v>
      </c>
      <c r="AT547" s="205" t="s">
        <v>332</v>
      </c>
      <c r="AU547" s="205" t="s">
        <v>78</v>
      </c>
      <c r="AY547" s="19" t="s">
        <v>153</v>
      </c>
      <c r="BE547" s="206">
        <f>IF(N547="základní",J547,0)</f>
        <v>0</v>
      </c>
      <c r="BF547" s="206">
        <f>IF(N547="snížená",J547,0)</f>
        <v>0</v>
      </c>
      <c r="BG547" s="206">
        <f>IF(N547="zákl. přenesená",J547,0)</f>
        <v>0</v>
      </c>
      <c r="BH547" s="206">
        <f>IF(N547="sníž. přenesená",J547,0)</f>
        <v>0</v>
      </c>
      <c r="BI547" s="206">
        <f>IF(N547="nulová",J547,0)</f>
        <v>0</v>
      </c>
      <c r="BJ547" s="19" t="s">
        <v>76</v>
      </c>
      <c r="BK547" s="206">
        <f>ROUND(I547*H547,2)</f>
        <v>0</v>
      </c>
      <c r="BL547" s="19" t="s">
        <v>304</v>
      </c>
      <c r="BM547" s="205" t="s">
        <v>581</v>
      </c>
    </row>
    <row r="548" spans="1:65" s="2" customFormat="1" ht="60" customHeight="1">
      <c r="A548" s="36"/>
      <c r="B548" s="37"/>
      <c r="C548" s="194" t="s">
        <v>582</v>
      </c>
      <c r="D548" s="194" t="s">
        <v>155</v>
      </c>
      <c r="E548" s="195" t="s">
        <v>583</v>
      </c>
      <c r="F548" s="196" t="s">
        <v>584</v>
      </c>
      <c r="G548" s="197" t="s">
        <v>201</v>
      </c>
      <c r="H548" s="198">
        <v>0.84299999999999997</v>
      </c>
      <c r="I548" s="199"/>
      <c r="J548" s="200">
        <f>ROUND(I548*H548,2)</f>
        <v>0</v>
      </c>
      <c r="K548" s="196" t="s">
        <v>159</v>
      </c>
      <c r="L548" s="41"/>
      <c r="M548" s="201" t="s">
        <v>20</v>
      </c>
      <c r="N548" s="202" t="s">
        <v>40</v>
      </c>
      <c r="O548" s="66"/>
      <c r="P548" s="203">
        <f>O548*H548</f>
        <v>0</v>
      </c>
      <c r="Q548" s="203">
        <v>0</v>
      </c>
      <c r="R548" s="203">
        <f>Q548*H548</f>
        <v>0</v>
      </c>
      <c r="S548" s="203">
        <v>0</v>
      </c>
      <c r="T548" s="204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205" t="s">
        <v>304</v>
      </c>
      <c r="AT548" s="205" t="s">
        <v>155</v>
      </c>
      <c r="AU548" s="205" t="s">
        <v>78</v>
      </c>
      <c r="AY548" s="19" t="s">
        <v>153</v>
      </c>
      <c r="BE548" s="206">
        <f>IF(N548="základní",J548,0)</f>
        <v>0</v>
      </c>
      <c r="BF548" s="206">
        <f>IF(N548="snížená",J548,0)</f>
        <v>0</v>
      </c>
      <c r="BG548" s="206">
        <f>IF(N548="zákl. přenesená",J548,0)</f>
        <v>0</v>
      </c>
      <c r="BH548" s="206">
        <f>IF(N548="sníž. přenesená",J548,0)</f>
        <v>0</v>
      </c>
      <c r="BI548" s="206">
        <f>IF(N548="nulová",J548,0)</f>
        <v>0</v>
      </c>
      <c r="BJ548" s="19" t="s">
        <v>76</v>
      </c>
      <c r="BK548" s="206">
        <f>ROUND(I548*H548,2)</f>
        <v>0</v>
      </c>
      <c r="BL548" s="19" t="s">
        <v>304</v>
      </c>
      <c r="BM548" s="205" t="s">
        <v>585</v>
      </c>
    </row>
    <row r="549" spans="1:65" s="2" customFormat="1" ht="60" customHeight="1">
      <c r="A549" s="36"/>
      <c r="B549" s="37"/>
      <c r="C549" s="194" t="s">
        <v>586</v>
      </c>
      <c r="D549" s="194" t="s">
        <v>155</v>
      </c>
      <c r="E549" s="195" t="s">
        <v>587</v>
      </c>
      <c r="F549" s="196" t="s">
        <v>588</v>
      </c>
      <c r="G549" s="197" t="s">
        <v>201</v>
      </c>
      <c r="H549" s="198">
        <v>0.84299999999999997</v>
      </c>
      <c r="I549" s="199"/>
      <c r="J549" s="200">
        <f>ROUND(I549*H549,2)</f>
        <v>0</v>
      </c>
      <c r="K549" s="196" t="s">
        <v>159</v>
      </c>
      <c r="L549" s="41"/>
      <c r="M549" s="201" t="s">
        <v>20</v>
      </c>
      <c r="N549" s="202" t="s">
        <v>40</v>
      </c>
      <c r="O549" s="66"/>
      <c r="P549" s="203">
        <f>O549*H549</f>
        <v>0</v>
      </c>
      <c r="Q549" s="203">
        <v>0</v>
      </c>
      <c r="R549" s="203">
        <f>Q549*H549</f>
        <v>0</v>
      </c>
      <c r="S549" s="203">
        <v>0</v>
      </c>
      <c r="T549" s="204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205" t="s">
        <v>304</v>
      </c>
      <c r="AT549" s="205" t="s">
        <v>155</v>
      </c>
      <c r="AU549" s="205" t="s">
        <v>78</v>
      </c>
      <c r="AY549" s="19" t="s">
        <v>153</v>
      </c>
      <c r="BE549" s="206">
        <f>IF(N549="základní",J549,0)</f>
        <v>0</v>
      </c>
      <c r="BF549" s="206">
        <f>IF(N549="snížená",J549,0)</f>
        <v>0</v>
      </c>
      <c r="BG549" s="206">
        <f>IF(N549="zákl. přenesená",J549,0)</f>
        <v>0</v>
      </c>
      <c r="BH549" s="206">
        <f>IF(N549="sníž. přenesená",J549,0)</f>
        <v>0</v>
      </c>
      <c r="BI549" s="206">
        <f>IF(N549="nulová",J549,0)</f>
        <v>0</v>
      </c>
      <c r="BJ549" s="19" t="s">
        <v>76</v>
      </c>
      <c r="BK549" s="206">
        <f>ROUND(I549*H549,2)</f>
        <v>0</v>
      </c>
      <c r="BL549" s="19" t="s">
        <v>304</v>
      </c>
      <c r="BM549" s="205" t="s">
        <v>589</v>
      </c>
    </row>
    <row r="550" spans="1:65" s="2" customFormat="1" ht="48" customHeight="1">
      <c r="A550" s="36"/>
      <c r="B550" s="37"/>
      <c r="C550" s="194" t="s">
        <v>590</v>
      </c>
      <c r="D550" s="194" t="s">
        <v>155</v>
      </c>
      <c r="E550" s="195" t="s">
        <v>591</v>
      </c>
      <c r="F550" s="196" t="s">
        <v>592</v>
      </c>
      <c r="G550" s="197" t="s">
        <v>201</v>
      </c>
      <c r="H550" s="198">
        <v>0.84299999999999997</v>
      </c>
      <c r="I550" s="199"/>
      <c r="J550" s="200">
        <f>ROUND(I550*H550,2)</f>
        <v>0</v>
      </c>
      <c r="K550" s="196" t="s">
        <v>159</v>
      </c>
      <c r="L550" s="41"/>
      <c r="M550" s="201" t="s">
        <v>20</v>
      </c>
      <c r="N550" s="202" t="s">
        <v>40</v>
      </c>
      <c r="O550" s="66"/>
      <c r="P550" s="203">
        <f>O550*H550</f>
        <v>0</v>
      </c>
      <c r="Q550" s="203">
        <v>0</v>
      </c>
      <c r="R550" s="203">
        <f>Q550*H550</f>
        <v>0</v>
      </c>
      <c r="S550" s="203">
        <v>0</v>
      </c>
      <c r="T550" s="204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205" t="s">
        <v>304</v>
      </c>
      <c r="AT550" s="205" t="s">
        <v>155</v>
      </c>
      <c r="AU550" s="205" t="s">
        <v>78</v>
      </c>
      <c r="AY550" s="19" t="s">
        <v>153</v>
      </c>
      <c r="BE550" s="206">
        <f>IF(N550="základní",J550,0)</f>
        <v>0</v>
      </c>
      <c r="BF550" s="206">
        <f>IF(N550="snížená",J550,0)</f>
        <v>0</v>
      </c>
      <c r="BG550" s="206">
        <f>IF(N550="zákl. přenesená",J550,0)</f>
        <v>0</v>
      </c>
      <c r="BH550" s="206">
        <f>IF(N550="sníž. přenesená",J550,0)</f>
        <v>0</v>
      </c>
      <c r="BI550" s="206">
        <f>IF(N550="nulová",J550,0)</f>
        <v>0</v>
      </c>
      <c r="BJ550" s="19" t="s">
        <v>76</v>
      </c>
      <c r="BK550" s="206">
        <f>ROUND(I550*H550,2)</f>
        <v>0</v>
      </c>
      <c r="BL550" s="19" t="s">
        <v>304</v>
      </c>
      <c r="BM550" s="205" t="s">
        <v>593</v>
      </c>
    </row>
    <row r="551" spans="1:65" s="12" customFormat="1" ht="22.9" customHeight="1">
      <c r="B551" s="178"/>
      <c r="C551" s="179"/>
      <c r="D551" s="180" t="s">
        <v>68</v>
      </c>
      <c r="E551" s="192" t="s">
        <v>594</v>
      </c>
      <c r="F551" s="192" t="s">
        <v>595</v>
      </c>
      <c r="G551" s="179"/>
      <c r="H551" s="179"/>
      <c r="I551" s="182"/>
      <c r="J551" s="193">
        <f>BK551</f>
        <v>0</v>
      </c>
      <c r="K551" s="179"/>
      <c r="L551" s="184"/>
      <c r="M551" s="185"/>
      <c r="N551" s="186"/>
      <c r="O551" s="186"/>
      <c r="P551" s="187">
        <f>SUM(P552:P623)</f>
        <v>0</v>
      </c>
      <c r="Q551" s="186"/>
      <c r="R551" s="187">
        <f>SUM(R552:R623)</f>
        <v>0.29110000000000003</v>
      </c>
      <c r="S551" s="186"/>
      <c r="T551" s="188">
        <f>SUM(T552:T623)</f>
        <v>0.43677723000000002</v>
      </c>
      <c r="AR551" s="189" t="s">
        <v>78</v>
      </c>
      <c r="AT551" s="190" t="s">
        <v>68</v>
      </c>
      <c r="AU551" s="190" t="s">
        <v>76</v>
      </c>
      <c r="AY551" s="189" t="s">
        <v>153</v>
      </c>
      <c r="BK551" s="191">
        <f>SUM(BK552:BK623)</f>
        <v>0</v>
      </c>
    </row>
    <row r="552" spans="1:65" s="2" customFormat="1" ht="16.5" customHeight="1">
      <c r="A552" s="36"/>
      <c r="B552" s="37"/>
      <c r="C552" s="194" t="s">
        <v>596</v>
      </c>
      <c r="D552" s="194" t="s">
        <v>155</v>
      </c>
      <c r="E552" s="195" t="s">
        <v>597</v>
      </c>
      <c r="F552" s="196" t="s">
        <v>598</v>
      </c>
      <c r="G552" s="197" t="s">
        <v>208</v>
      </c>
      <c r="H552" s="198">
        <v>20.094999999999999</v>
      </c>
      <c r="I552" s="199"/>
      <c r="J552" s="200">
        <f>ROUND(I552*H552,2)</f>
        <v>0</v>
      </c>
      <c r="K552" s="196" t="s">
        <v>159</v>
      </c>
      <c r="L552" s="41"/>
      <c r="M552" s="201" t="s">
        <v>20</v>
      </c>
      <c r="N552" s="202" t="s">
        <v>40</v>
      </c>
      <c r="O552" s="66"/>
      <c r="P552" s="203">
        <f>O552*H552</f>
        <v>0</v>
      </c>
      <c r="Q552" s="203">
        <v>0</v>
      </c>
      <c r="R552" s="203">
        <f>Q552*H552</f>
        <v>0</v>
      </c>
      <c r="S552" s="203">
        <v>1.695E-2</v>
      </c>
      <c r="T552" s="204">
        <f>S552*H552</f>
        <v>0.34061025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205" t="s">
        <v>304</v>
      </c>
      <c r="AT552" s="205" t="s">
        <v>155</v>
      </c>
      <c r="AU552" s="205" t="s">
        <v>78</v>
      </c>
      <c r="AY552" s="19" t="s">
        <v>153</v>
      </c>
      <c r="BE552" s="206">
        <f>IF(N552="základní",J552,0)</f>
        <v>0</v>
      </c>
      <c r="BF552" s="206">
        <f>IF(N552="snížená",J552,0)</f>
        <v>0</v>
      </c>
      <c r="BG552" s="206">
        <f>IF(N552="zákl. přenesená",J552,0)</f>
        <v>0</v>
      </c>
      <c r="BH552" s="206">
        <f>IF(N552="sníž. přenesená",J552,0)</f>
        <v>0</v>
      </c>
      <c r="BI552" s="206">
        <f>IF(N552="nulová",J552,0)</f>
        <v>0</v>
      </c>
      <c r="BJ552" s="19" t="s">
        <v>76</v>
      </c>
      <c r="BK552" s="206">
        <f>ROUND(I552*H552,2)</f>
        <v>0</v>
      </c>
      <c r="BL552" s="19" t="s">
        <v>304</v>
      </c>
      <c r="BM552" s="205" t="s">
        <v>599</v>
      </c>
    </row>
    <row r="553" spans="1:65" s="13" customFormat="1" ht="11.25">
      <c r="B553" s="207"/>
      <c r="C553" s="208"/>
      <c r="D553" s="209" t="s">
        <v>162</v>
      </c>
      <c r="E553" s="210" t="s">
        <v>20</v>
      </c>
      <c r="F553" s="211" t="s">
        <v>600</v>
      </c>
      <c r="G553" s="208"/>
      <c r="H553" s="210" t="s">
        <v>20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162</v>
      </c>
      <c r="AU553" s="217" t="s">
        <v>78</v>
      </c>
      <c r="AV553" s="13" t="s">
        <v>76</v>
      </c>
      <c r="AW553" s="13" t="s">
        <v>31</v>
      </c>
      <c r="AX553" s="13" t="s">
        <v>69</v>
      </c>
      <c r="AY553" s="217" t="s">
        <v>153</v>
      </c>
    </row>
    <row r="554" spans="1:65" s="14" customFormat="1" ht="11.25">
      <c r="B554" s="218"/>
      <c r="C554" s="219"/>
      <c r="D554" s="209" t="s">
        <v>162</v>
      </c>
      <c r="E554" s="220" t="s">
        <v>20</v>
      </c>
      <c r="F554" s="221" t="s">
        <v>601</v>
      </c>
      <c r="G554" s="219"/>
      <c r="H554" s="222">
        <v>13.827</v>
      </c>
      <c r="I554" s="223"/>
      <c r="J554" s="219"/>
      <c r="K554" s="219"/>
      <c r="L554" s="224"/>
      <c r="M554" s="225"/>
      <c r="N554" s="226"/>
      <c r="O554" s="226"/>
      <c r="P554" s="226"/>
      <c r="Q554" s="226"/>
      <c r="R554" s="226"/>
      <c r="S554" s="226"/>
      <c r="T554" s="227"/>
      <c r="AT554" s="228" t="s">
        <v>162</v>
      </c>
      <c r="AU554" s="228" t="s">
        <v>78</v>
      </c>
      <c r="AV554" s="14" t="s">
        <v>78</v>
      </c>
      <c r="AW554" s="14" t="s">
        <v>31</v>
      </c>
      <c r="AX554" s="14" t="s">
        <v>69</v>
      </c>
      <c r="AY554" s="228" t="s">
        <v>153</v>
      </c>
    </row>
    <row r="555" spans="1:65" s="14" customFormat="1" ht="11.25">
      <c r="B555" s="218"/>
      <c r="C555" s="219"/>
      <c r="D555" s="209" t="s">
        <v>162</v>
      </c>
      <c r="E555" s="220" t="s">
        <v>20</v>
      </c>
      <c r="F555" s="221" t="s">
        <v>602</v>
      </c>
      <c r="G555" s="219"/>
      <c r="H555" s="222">
        <v>5.8879999999999999</v>
      </c>
      <c r="I555" s="223"/>
      <c r="J555" s="219"/>
      <c r="K555" s="219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162</v>
      </c>
      <c r="AU555" s="228" t="s">
        <v>78</v>
      </c>
      <c r="AV555" s="14" t="s">
        <v>78</v>
      </c>
      <c r="AW555" s="14" t="s">
        <v>31</v>
      </c>
      <c r="AX555" s="14" t="s">
        <v>69</v>
      </c>
      <c r="AY555" s="228" t="s">
        <v>153</v>
      </c>
    </row>
    <row r="556" spans="1:65" s="14" customFormat="1" ht="11.25">
      <c r="B556" s="218"/>
      <c r="C556" s="219"/>
      <c r="D556" s="209" t="s">
        <v>162</v>
      </c>
      <c r="E556" s="220" t="s">
        <v>20</v>
      </c>
      <c r="F556" s="221" t="s">
        <v>603</v>
      </c>
      <c r="G556" s="219"/>
      <c r="H556" s="222">
        <v>-1.5760000000000001</v>
      </c>
      <c r="I556" s="223"/>
      <c r="J556" s="219"/>
      <c r="K556" s="219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162</v>
      </c>
      <c r="AU556" s="228" t="s">
        <v>78</v>
      </c>
      <c r="AV556" s="14" t="s">
        <v>78</v>
      </c>
      <c r="AW556" s="14" t="s">
        <v>31</v>
      </c>
      <c r="AX556" s="14" t="s">
        <v>69</v>
      </c>
      <c r="AY556" s="228" t="s">
        <v>153</v>
      </c>
    </row>
    <row r="557" spans="1:65" s="14" customFormat="1" ht="11.25">
      <c r="B557" s="218"/>
      <c r="C557" s="219"/>
      <c r="D557" s="209" t="s">
        <v>162</v>
      </c>
      <c r="E557" s="220" t="s">
        <v>20</v>
      </c>
      <c r="F557" s="221" t="s">
        <v>604</v>
      </c>
      <c r="G557" s="219"/>
      <c r="H557" s="222">
        <v>-1.379</v>
      </c>
      <c r="I557" s="223"/>
      <c r="J557" s="219"/>
      <c r="K557" s="219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162</v>
      </c>
      <c r="AU557" s="228" t="s">
        <v>78</v>
      </c>
      <c r="AV557" s="14" t="s">
        <v>78</v>
      </c>
      <c r="AW557" s="14" t="s">
        <v>31</v>
      </c>
      <c r="AX557" s="14" t="s">
        <v>69</v>
      </c>
      <c r="AY557" s="228" t="s">
        <v>153</v>
      </c>
    </row>
    <row r="558" spans="1:65" s="13" customFormat="1" ht="11.25">
      <c r="B558" s="207"/>
      <c r="C558" s="208"/>
      <c r="D558" s="209" t="s">
        <v>162</v>
      </c>
      <c r="E558" s="210" t="s">
        <v>20</v>
      </c>
      <c r="F558" s="211" t="s">
        <v>605</v>
      </c>
      <c r="G558" s="208"/>
      <c r="H558" s="210" t="s">
        <v>20</v>
      </c>
      <c r="I558" s="212"/>
      <c r="J558" s="208"/>
      <c r="K558" s="208"/>
      <c r="L558" s="213"/>
      <c r="M558" s="214"/>
      <c r="N558" s="215"/>
      <c r="O558" s="215"/>
      <c r="P558" s="215"/>
      <c r="Q558" s="215"/>
      <c r="R558" s="215"/>
      <c r="S558" s="215"/>
      <c r="T558" s="216"/>
      <c r="AT558" s="217" t="s">
        <v>162</v>
      </c>
      <c r="AU558" s="217" t="s">
        <v>78</v>
      </c>
      <c r="AV558" s="13" t="s">
        <v>76</v>
      </c>
      <c r="AW558" s="13" t="s">
        <v>31</v>
      </c>
      <c r="AX558" s="13" t="s">
        <v>69</v>
      </c>
      <c r="AY558" s="217" t="s">
        <v>153</v>
      </c>
    </row>
    <row r="559" spans="1:65" s="14" customFormat="1" ht="11.25">
      <c r="B559" s="218"/>
      <c r="C559" s="219"/>
      <c r="D559" s="209" t="s">
        <v>162</v>
      </c>
      <c r="E559" s="220" t="s">
        <v>20</v>
      </c>
      <c r="F559" s="221" t="s">
        <v>606</v>
      </c>
      <c r="G559" s="219"/>
      <c r="H559" s="222">
        <v>3.335</v>
      </c>
      <c r="I559" s="223"/>
      <c r="J559" s="219"/>
      <c r="K559" s="219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162</v>
      </c>
      <c r="AU559" s="228" t="s">
        <v>78</v>
      </c>
      <c r="AV559" s="14" t="s">
        <v>78</v>
      </c>
      <c r="AW559" s="14" t="s">
        <v>31</v>
      </c>
      <c r="AX559" s="14" t="s">
        <v>69</v>
      </c>
      <c r="AY559" s="228" t="s">
        <v>153</v>
      </c>
    </row>
    <row r="560" spans="1:65" s="16" customFormat="1" ht="11.25">
      <c r="B560" s="240"/>
      <c r="C560" s="241"/>
      <c r="D560" s="209" t="s">
        <v>162</v>
      </c>
      <c r="E560" s="242" t="s">
        <v>20</v>
      </c>
      <c r="F560" s="243" t="s">
        <v>176</v>
      </c>
      <c r="G560" s="241"/>
      <c r="H560" s="244">
        <v>20.094999999999999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AT560" s="250" t="s">
        <v>162</v>
      </c>
      <c r="AU560" s="250" t="s">
        <v>78</v>
      </c>
      <c r="AV560" s="16" t="s">
        <v>160</v>
      </c>
      <c r="AW560" s="16" t="s">
        <v>31</v>
      </c>
      <c r="AX560" s="16" t="s">
        <v>76</v>
      </c>
      <c r="AY560" s="250" t="s">
        <v>153</v>
      </c>
    </row>
    <row r="561" spans="1:65" s="2" customFormat="1" ht="16.5" customHeight="1">
      <c r="A561" s="36"/>
      <c r="B561" s="37"/>
      <c r="C561" s="194" t="s">
        <v>607</v>
      </c>
      <c r="D561" s="194" t="s">
        <v>155</v>
      </c>
      <c r="E561" s="195" t="s">
        <v>608</v>
      </c>
      <c r="F561" s="196" t="s">
        <v>609</v>
      </c>
      <c r="G561" s="197" t="s">
        <v>208</v>
      </c>
      <c r="H561" s="198">
        <v>5.8710000000000004</v>
      </c>
      <c r="I561" s="199"/>
      <c r="J561" s="200">
        <f>ROUND(I561*H561,2)</f>
        <v>0</v>
      </c>
      <c r="K561" s="196" t="s">
        <v>159</v>
      </c>
      <c r="L561" s="41"/>
      <c r="M561" s="201" t="s">
        <v>20</v>
      </c>
      <c r="N561" s="202" t="s">
        <v>40</v>
      </c>
      <c r="O561" s="66"/>
      <c r="P561" s="203">
        <f>O561*H561</f>
        <v>0</v>
      </c>
      <c r="Q561" s="203">
        <v>0</v>
      </c>
      <c r="R561" s="203">
        <f>Q561*H561</f>
        <v>0</v>
      </c>
      <c r="S561" s="203">
        <v>1.6379999999999999E-2</v>
      </c>
      <c r="T561" s="204">
        <f>S561*H561</f>
        <v>9.6166979999999999E-2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205" t="s">
        <v>304</v>
      </c>
      <c r="AT561" s="205" t="s">
        <v>155</v>
      </c>
      <c r="AU561" s="205" t="s">
        <v>78</v>
      </c>
      <c r="AY561" s="19" t="s">
        <v>153</v>
      </c>
      <c r="BE561" s="206">
        <f>IF(N561="základní",J561,0)</f>
        <v>0</v>
      </c>
      <c r="BF561" s="206">
        <f>IF(N561="snížená",J561,0)</f>
        <v>0</v>
      </c>
      <c r="BG561" s="206">
        <f>IF(N561="zákl. přenesená",J561,0)</f>
        <v>0</v>
      </c>
      <c r="BH561" s="206">
        <f>IF(N561="sníž. přenesená",J561,0)</f>
        <v>0</v>
      </c>
      <c r="BI561" s="206">
        <f>IF(N561="nulová",J561,0)</f>
        <v>0</v>
      </c>
      <c r="BJ561" s="19" t="s">
        <v>76</v>
      </c>
      <c r="BK561" s="206">
        <f>ROUND(I561*H561,2)</f>
        <v>0</v>
      </c>
      <c r="BL561" s="19" t="s">
        <v>304</v>
      </c>
      <c r="BM561" s="205" t="s">
        <v>610</v>
      </c>
    </row>
    <row r="562" spans="1:65" s="13" customFormat="1" ht="11.25">
      <c r="B562" s="207"/>
      <c r="C562" s="208"/>
      <c r="D562" s="209" t="s">
        <v>162</v>
      </c>
      <c r="E562" s="210" t="s">
        <v>20</v>
      </c>
      <c r="F562" s="211" t="s">
        <v>611</v>
      </c>
      <c r="G562" s="208"/>
      <c r="H562" s="210" t="s">
        <v>20</v>
      </c>
      <c r="I562" s="212"/>
      <c r="J562" s="208"/>
      <c r="K562" s="208"/>
      <c r="L562" s="213"/>
      <c r="M562" s="214"/>
      <c r="N562" s="215"/>
      <c r="O562" s="215"/>
      <c r="P562" s="215"/>
      <c r="Q562" s="215"/>
      <c r="R562" s="215"/>
      <c r="S562" s="215"/>
      <c r="T562" s="216"/>
      <c r="AT562" s="217" t="s">
        <v>162</v>
      </c>
      <c r="AU562" s="217" t="s">
        <v>78</v>
      </c>
      <c r="AV562" s="13" t="s">
        <v>76</v>
      </c>
      <c r="AW562" s="13" t="s">
        <v>31</v>
      </c>
      <c r="AX562" s="13" t="s">
        <v>69</v>
      </c>
      <c r="AY562" s="217" t="s">
        <v>153</v>
      </c>
    </row>
    <row r="563" spans="1:65" s="14" customFormat="1" ht="11.25">
      <c r="B563" s="218"/>
      <c r="C563" s="219"/>
      <c r="D563" s="209" t="s">
        <v>162</v>
      </c>
      <c r="E563" s="220" t="s">
        <v>20</v>
      </c>
      <c r="F563" s="221" t="s">
        <v>612</v>
      </c>
      <c r="G563" s="219"/>
      <c r="H563" s="222">
        <v>2.56</v>
      </c>
      <c r="I563" s="223"/>
      <c r="J563" s="219"/>
      <c r="K563" s="219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162</v>
      </c>
      <c r="AU563" s="228" t="s">
        <v>78</v>
      </c>
      <c r="AV563" s="14" t="s">
        <v>78</v>
      </c>
      <c r="AW563" s="14" t="s">
        <v>31</v>
      </c>
      <c r="AX563" s="14" t="s">
        <v>69</v>
      </c>
      <c r="AY563" s="228" t="s">
        <v>153</v>
      </c>
    </row>
    <row r="564" spans="1:65" s="13" customFormat="1" ht="11.25">
      <c r="B564" s="207"/>
      <c r="C564" s="208"/>
      <c r="D564" s="209" t="s">
        <v>162</v>
      </c>
      <c r="E564" s="210" t="s">
        <v>20</v>
      </c>
      <c r="F564" s="211" t="s">
        <v>463</v>
      </c>
      <c r="G564" s="208"/>
      <c r="H564" s="210" t="s">
        <v>20</v>
      </c>
      <c r="I564" s="212"/>
      <c r="J564" s="208"/>
      <c r="K564" s="208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162</v>
      </c>
      <c r="AU564" s="217" t="s">
        <v>78</v>
      </c>
      <c r="AV564" s="13" t="s">
        <v>76</v>
      </c>
      <c r="AW564" s="13" t="s">
        <v>31</v>
      </c>
      <c r="AX564" s="13" t="s">
        <v>69</v>
      </c>
      <c r="AY564" s="217" t="s">
        <v>153</v>
      </c>
    </row>
    <row r="565" spans="1:65" s="14" customFormat="1" ht="11.25">
      <c r="B565" s="218"/>
      <c r="C565" s="219"/>
      <c r="D565" s="209" t="s">
        <v>162</v>
      </c>
      <c r="E565" s="220" t="s">
        <v>20</v>
      </c>
      <c r="F565" s="221" t="s">
        <v>226</v>
      </c>
      <c r="G565" s="219"/>
      <c r="H565" s="222">
        <v>5.5110000000000001</v>
      </c>
      <c r="I565" s="223"/>
      <c r="J565" s="219"/>
      <c r="K565" s="219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162</v>
      </c>
      <c r="AU565" s="228" t="s">
        <v>78</v>
      </c>
      <c r="AV565" s="14" t="s">
        <v>78</v>
      </c>
      <c r="AW565" s="14" t="s">
        <v>31</v>
      </c>
      <c r="AX565" s="14" t="s">
        <v>69</v>
      </c>
      <c r="AY565" s="228" t="s">
        <v>153</v>
      </c>
    </row>
    <row r="566" spans="1:65" s="14" customFormat="1" ht="11.25">
      <c r="B566" s="218"/>
      <c r="C566" s="219"/>
      <c r="D566" s="209" t="s">
        <v>162</v>
      </c>
      <c r="E566" s="220" t="s">
        <v>20</v>
      </c>
      <c r="F566" s="221" t="s">
        <v>613</v>
      </c>
      <c r="G566" s="219"/>
      <c r="H566" s="222">
        <v>-2.2000000000000002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162</v>
      </c>
      <c r="AU566" s="228" t="s">
        <v>78</v>
      </c>
      <c r="AV566" s="14" t="s">
        <v>78</v>
      </c>
      <c r="AW566" s="14" t="s">
        <v>31</v>
      </c>
      <c r="AX566" s="14" t="s">
        <v>69</v>
      </c>
      <c r="AY566" s="228" t="s">
        <v>153</v>
      </c>
    </row>
    <row r="567" spans="1:65" s="16" customFormat="1" ht="11.25">
      <c r="B567" s="240"/>
      <c r="C567" s="241"/>
      <c r="D567" s="209" t="s">
        <v>162</v>
      </c>
      <c r="E567" s="242" t="s">
        <v>20</v>
      </c>
      <c r="F567" s="243" t="s">
        <v>176</v>
      </c>
      <c r="G567" s="241"/>
      <c r="H567" s="244">
        <v>5.8710000000000004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AT567" s="250" t="s">
        <v>162</v>
      </c>
      <c r="AU567" s="250" t="s">
        <v>78</v>
      </c>
      <c r="AV567" s="16" t="s">
        <v>160</v>
      </c>
      <c r="AW567" s="16" t="s">
        <v>31</v>
      </c>
      <c r="AX567" s="16" t="s">
        <v>76</v>
      </c>
      <c r="AY567" s="250" t="s">
        <v>153</v>
      </c>
    </row>
    <row r="568" spans="1:65" s="2" customFormat="1" ht="36" customHeight="1">
      <c r="A568" s="36"/>
      <c r="B568" s="37"/>
      <c r="C568" s="194" t="s">
        <v>614</v>
      </c>
      <c r="D568" s="194" t="s">
        <v>155</v>
      </c>
      <c r="E568" s="195" t="s">
        <v>615</v>
      </c>
      <c r="F568" s="196" t="s">
        <v>616</v>
      </c>
      <c r="G568" s="197" t="s">
        <v>179</v>
      </c>
      <c r="H568" s="198">
        <v>13</v>
      </c>
      <c r="I568" s="199"/>
      <c r="J568" s="200">
        <f>ROUND(I568*H568,2)</f>
        <v>0</v>
      </c>
      <c r="K568" s="196" t="s">
        <v>159</v>
      </c>
      <c r="L568" s="41"/>
      <c r="M568" s="201" t="s">
        <v>20</v>
      </c>
      <c r="N568" s="202" t="s">
        <v>40</v>
      </c>
      <c r="O568" s="66"/>
      <c r="P568" s="203">
        <f>O568*H568</f>
        <v>0</v>
      </c>
      <c r="Q568" s="203">
        <v>0</v>
      </c>
      <c r="R568" s="203">
        <f>Q568*H568</f>
        <v>0</v>
      </c>
      <c r="S568" s="203">
        <v>0</v>
      </c>
      <c r="T568" s="204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205" t="s">
        <v>304</v>
      </c>
      <c r="AT568" s="205" t="s">
        <v>155</v>
      </c>
      <c r="AU568" s="205" t="s">
        <v>78</v>
      </c>
      <c r="AY568" s="19" t="s">
        <v>153</v>
      </c>
      <c r="BE568" s="206">
        <f>IF(N568="základní",J568,0)</f>
        <v>0</v>
      </c>
      <c r="BF568" s="206">
        <f>IF(N568="snížená",J568,0)</f>
        <v>0</v>
      </c>
      <c r="BG568" s="206">
        <f>IF(N568="zákl. přenesená",J568,0)</f>
        <v>0</v>
      </c>
      <c r="BH568" s="206">
        <f>IF(N568="sníž. přenesená",J568,0)</f>
        <v>0</v>
      </c>
      <c r="BI568" s="206">
        <f>IF(N568="nulová",J568,0)</f>
        <v>0</v>
      </c>
      <c r="BJ568" s="19" t="s">
        <v>76</v>
      </c>
      <c r="BK568" s="206">
        <f>ROUND(I568*H568,2)</f>
        <v>0</v>
      </c>
      <c r="BL568" s="19" t="s">
        <v>304</v>
      </c>
      <c r="BM568" s="205" t="s">
        <v>617</v>
      </c>
    </row>
    <row r="569" spans="1:65" s="2" customFormat="1" ht="24" customHeight="1">
      <c r="A569" s="36"/>
      <c r="B569" s="37"/>
      <c r="C569" s="254" t="s">
        <v>618</v>
      </c>
      <c r="D569" s="254" t="s">
        <v>332</v>
      </c>
      <c r="E569" s="255" t="s">
        <v>619</v>
      </c>
      <c r="F569" s="256" t="s">
        <v>620</v>
      </c>
      <c r="G569" s="257" t="s">
        <v>179</v>
      </c>
      <c r="H569" s="258">
        <v>3</v>
      </c>
      <c r="I569" s="259"/>
      <c r="J569" s="260">
        <f>ROUND(I569*H569,2)</f>
        <v>0</v>
      </c>
      <c r="K569" s="256" t="s">
        <v>159</v>
      </c>
      <c r="L569" s="261"/>
      <c r="M569" s="262" t="s">
        <v>20</v>
      </c>
      <c r="N569" s="263" t="s">
        <v>40</v>
      </c>
      <c r="O569" s="66"/>
      <c r="P569" s="203">
        <f>O569*H569</f>
        <v>0</v>
      </c>
      <c r="Q569" s="203">
        <v>1.38E-2</v>
      </c>
      <c r="R569" s="203">
        <f>Q569*H569</f>
        <v>4.1399999999999999E-2</v>
      </c>
      <c r="S569" s="203">
        <v>0</v>
      </c>
      <c r="T569" s="204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205" t="s">
        <v>423</v>
      </c>
      <c r="AT569" s="205" t="s">
        <v>332</v>
      </c>
      <c r="AU569" s="205" t="s">
        <v>78</v>
      </c>
      <c r="AY569" s="19" t="s">
        <v>153</v>
      </c>
      <c r="BE569" s="206">
        <f>IF(N569="základní",J569,0)</f>
        <v>0</v>
      </c>
      <c r="BF569" s="206">
        <f>IF(N569="snížená",J569,0)</f>
        <v>0</v>
      </c>
      <c r="BG569" s="206">
        <f>IF(N569="zákl. přenesená",J569,0)</f>
        <v>0</v>
      </c>
      <c r="BH569" s="206">
        <f>IF(N569="sníž. přenesená",J569,0)</f>
        <v>0</v>
      </c>
      <c r="BI569" s="206">
        <f>IF(N569="nulová",J569,0)</f>
        <v>0</v>
      </c>
      <c r="BJ569" s="19" t="s">
        <v>76</v>
      </c>
      <c r="BK569" s="206">
        <f>ROUND(I569*H569,2)</f>
        <v>0</v>
      </c>
      <c r="BL569" s="19" t="s">
        <v>304</v>
      </c>
      <c r="BM569" s="205" t="s">
        <v>621</v>
      </c>
    </row>
    <row r="570" spans="1:65" s="13" customFormat="1" ht="11.25">
      <c r="B570" s="207"/>
      <c r="C570" s="208"/>
      <c r="D570" s="209" t="s">
        <v>162</v>
      </c>
      <c r="E570" s="210" t="s">
        <v>20</v>
      </c>
      <c r="F570" s="211" t="s">
        <v>416</v>
      </c>
      <c r="G570" s="208"/>
      <c r="H570" s="210" t="s">
        <v>20</v>
      </c>
      <c r="I570" s="212"/>
      <c r="J570" s="208"/>
      <c r="K570" s="208"/>
      <c r="L570" s="213"/>
      <c r="M570" s="214"/>
      <c r="N570" s="215"/>
      <c r="O570" s="215"/>
      <c r="P570" s="215"/>
      <c r="Q570" s="215"/>
      <c r="R570" s="215"/>
      <c r="S570" s="215"/>
      <c r="T570" s="216"/>
      <c r="AT570" s="217" t="s">
        <v>162</v>
      </c>
      <c r="AU570" s="217" t="s">
        <v>78</v>
      </c>
      <c r="AV570" s="13" t="s">
        <v>76</v>
      </c>
      <c r="AW570" s="13" t="s">
        <v>31</v>
      </c>
      <c r="AX570" s="13" t="s">
        <v>69</v>
      </c>
      <c r="AY570" s="217" t="s">
        <v>153</v>
      </c>
    </row>
    <row r="571" spans="1:65" s="14" customFormat="1" ht="11.25">
      <c r="B571" s="218"/>
      <c r="C571" s="219"/>
      <c r="D571" s="209" t="s">
        <v>162</v>
      </c>
      <c r="E571" s="220" t="s">
        <v>20</v>
      </c>
      <c r="F571" s="221" t="s">
        <v>76</v>
      </c>
      <c r="G571" s="219"/>
      <c r="H571" s="222">
        <v>1</v>
      </c>
      <c r="I571" s="223"/>
      <c r="J571" s="219"/>
      <c r="K571" s="219"/>
      <c r="L571" s="224"/>
      <c r="M571" s="225"/>
      <c r="N571" s="226"/>
      <c r="O571" s="226"/>
      <c r="P571" s="226"/>
      <c r="Q571" s="226"/>
      <c r="R571" s="226"/>
      <c r="S571" s="226"/>
      <c r="T571" s="227"/>
      <c r="AT571" s="228" t="s">
        <v>162</v>
      </c>
      <c r="AU571" s="228" t="s">
        <v>78</v>
      </c>
      <c r="AV571" s="14" t="s">
        <v>78</v>
      </c>
      <c r="AW571" s="14" t="s">
        <v>31</v>
      </c>
      <c r="AX571" s="14" t="s">
        <v>69</v>
      </c>
      <c r="AY571" s="228" t="s">
        <v>153</v>
      </c>
    </row>
    <row r="572" spans="1:65" s="13" customFormat="1" ht="11.25">
      <c r="B572" s="207"/>
      <c r="C572" s="208"/>
      <c r="D572" s="209" t="s">
        <v>162</v>
      </c>
      <c r="E572" s="210" t="s">
        <v>20</v>
      </c>
      <c r="F572" s="211" t="s">
        <v>417</v>
      </c>
      <c r="G572" s="208"/>
      <c r="H572" s="210" t="s">
        <v>20</v>
      </c>
      <c r="I572" s="212"/>
      <c r="J572" s="208"/>
      <c r="K572" s="208"/>
      <c r="L572" s="213"/>
      <c r="M572" s="214"/>
      <c r="N572" s="215"/>
      <c r="O572" s="215"/>
      <c r="P572" s="215"/>
      <c r="Q572" s="215"/>
      <c r="R572" s="215"/>
      <c r="S572" s="215"/>
      <c r="T572" s="216"/>
      <c r="AT572" s="217" t="s">
        <v>162</v>
      </c>
      <c r="AU572" s="217" t="s">
        <v>78</v>
      </c>
      <c r="AV572" s="13" t="s">
        <v>76</v>
      </c>
      <c r="AW572" s="13" t="s">
        <v>31</v>
      </c>
      <c r="AX572" s="13" t="s">
        <v>69</v>
      </c>
      <c r="AY572" s="217" t="s">
        <v>153</v>
      </c>
    </row>
    <row r="573" spans="1:65" s="14" customFormat="1" ht="11.25">
      <c r="B573" s="218"/>
      <c r="C573" s="219"/>
      <c r="D573" s="209" t="s">
        <v>162</v>
      </c>
      <c r="E573" s="220" t="s">
        <v>20</v>
      </c>
      <c r="F573" s="221" t="s">
        <v>76</v>
      </c>
      <c r="G573" s="219"/>
      <c r="H573" s="222">
        <v>1</v>
      </c>
      <c r="I573" s="223"/>
      <c r="J573" s="219"/>
      <c r="K573" s="219"/>
      <c r="L573" s="224"/>
      <c r="M573" s="225"/>
      <c r="N573" s="226"/>
      <c r="O573" s="226"/>
      <c r="P573" s="226"/>
      <c r="Q573" s="226"/>
      <c r="R573" s="226"/>
      <c r="S573" s="226"/>
      <c r="T573" s="227"/>
      <c r="AT573" s="228" t="s">
        <v>162</v>
      </c>
      <c r="AU573" s="228" t="s">
        <v>78</v>
      </c>
      <c r="AV573" s="14" t="s">
        <v>78</v>
      </c>
      <c r="AW573" s="14" t="s">
        <v>31</v>
      </c>
      <c r="AX573" s="14" t="s">
        <v>69</v>
      </c>
      <c r="AY573" s="228" t="s">
        <v>153</v>
      </c>
    </row>
    <row r="574" spans="1:65" s="14" customFormat="1" ht="11.25">
      <c r="B574" s="218"/>
      <c r="C574" s="219"/>
      <c r="D574" s="209" t="s">
        <v>162</v>
      </c>
      <c r="E574" s="220" t="s">
        <v>20</v>
      </c>
      <c r="F574" s="221" t="s">
        <v>76</v>
      </c>
      <c r="G574" s="219"/>
      <c r="H574" s="222">
        <v>1</v>
      </c>
      <c r="I574" s="223"/>
      <c r="J574" s="219"/>
      <c r="K574" s="219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162</v>
      </c>
      <c r="AU574" s="228" t="s">
        <v>78</v>
      </c>
      <c r="AV574" s="14" t="s">
        <v>78</v>
      </c>
      <c r="AW574" s="14" t="s">
        <v>31</v>
      </c>
      <c r="AX574" s="14" t="s">
        <v>69</v>
      </c>
      <c r="AY574" s="228" t="s">
        <v>153</v>
      </c>
    </row>
    <row r="575" spans="1:65" s="16" customFormat="1" ht="11.25">
      <c r="B575" s="240"/>
      <c r="C575" s="241"/>
      <c r="D575" s="209" t="s">
        <v>162</v>
      </c>
      <c r="E575" s="242" t="s">
        <v>20</v>
      </c>
      <c r="F575" s="243" t="s">
        <v>176</v>
      </c>
      <c r="G575" s="241"/>
      <c r="H575" s="244">
        <v>3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AT575" s="250" t="s">
        <v>162</v>
      </c>
      <c r="AU575" s="250" t="s">
        <v>78</v>
      </c>
      <c r="AV575" s="16" t="s">
        <v>160</v>
      </c>
      <c r="AW575" s="16" t="s">
        <v>31</v>
      </c>
      <c r="AX575" s="16" t="s">
        <v>76</v>
      </c>
      <c r="AY575" s="250" t="s">
        <v>153</v>
      </c>
    </row>
    <row r="576" spans="1:65" s="2" customFormat="1" ht="24" customHeight="1">
      <c r="A576" s="36"/>
      <c r="B576" s="37"/>
      <c r="C576" s="254" t="s">
        <v>622</v>
      </c>
      <c r="D576" s="254" t="s">
        <v>332</v>
      </c>
      <c r="E576" s="255" t="s">
        <v>623</v>
      </c>
      <c r="F576" s="256" t="s">
        <v>624</v>
      </c>
      <c r="G576" s="257" t="s">
        <v>179</v>
      </c>
      <c r="H576" s="258">
        <v>3</v>
      </c>
      <c r="I576" s="259"/>
      <c r="J576" s="260">
        <f>ROUND(I576*H576,2)</f>
        <v>0</v>
      </c>
      <c r="K576" s="256" t="s">
        <v>159</v>
      </c>
      <c r="L576" s="261"/>
      <c r="M576" s="262" t="s">
        <v>20</v>
      </c>
      <c r="N576" s="263" t="s">
        <v>40</v>
      </c>
      <c r="O576" s="66"/>
      <c r="P576" s="203">
        <f>O576*H576</f>
        <v>0</v>
      </c>
      <c r="Q576" s="203">
        <v>1.55E-2</v>
      </c>
      <c r="R576" s="203">
        <f>Q576*H576</f>
        <v>4.65E-2</v>
      </c>
      <c r="S576" s="203">
        <v>0</v>
      </c>
      <c r="T576" s="204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205" t="s">
        <v>423</v>
      </c>
      <c r="AT576" s="205" t="s">
        <v>332</v>
      </c>
      <c r="AU576" s="205" t="s">
        <v>78</v>
      </c>
      <c r="AY576" s="19" t="s">
        <v>153</v>
      </c>
      <c r="BE576" s="206">
        <f>IF(N576="základní",J576,0)</f>
        <v>0</v>
      </c>
      <c r="BF576" s="206">
        <f>IF(N576="snížená",J576,0)</f>
        <v>0</v>
      </c>
      <c r="BG576" s="206">
        <f>IF(N576="zákl. přenesená",J576,0)</f>
        <v>0</v>
      </c>
      <c r="BH576" s="206">
        <f>IF(N576="sníž. přenesená",J576,0)</f>
        <v>0</v>
      </c>
      <c r="BI576" s="206">
        <f>IF(N576="nulová",J576,0)</f>
        <v>0</v>
      </c>
      <c r="BJ576" s="19" t="s">
        <v>76</v>
      </c>
      <c r="BK576" s="206">
        <f>ROUND(I576*H576,2)</f>
        <v>0</v>
      </c>
      <c r="BL576" s="19" t="s">
        <v>304</v>
      </c>
      <c r="BM576" s="205" t="s">
        <v>625</v>
      </c>
    </row>
    <row r="577" spans="1:65" s="2" customFormat="1" ht="29.25">
      <c r="A577" s="36"/>
      <c r="B577" s="37"/>
      <c r="C577" s="38"/>
      <c r="D577" s="209" t="s">
        <v>315</v>
      </c>
      <c r="E577" s="38"/>
      <c r="F577" s="251" t="s">
        <v>626</v>
      </c>
      <c r="G577" s="38"/>
      <c r="H577" s="38"/>
      <c r="I577" s="117"/>
      <c r="J577" s="38"/>
      <c r="K577" s="38"/>
      <c r="L577" s="41"/>
      <c r="M577" s="252"/>
      <c r="N577" s="253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315</v>
      </c>
      <c r="AU577" s="19" t="s">
        <v>78</v>
      </c>
    </row>
    <row r="578" spans="1:65" s="13" customFormat="1" ht="11.25">
      <c r="B578" s="207"/>
      <c r="C578" s="208"/>
      <c r="D578" s="209" t="s">
        <v>162</v>
      </c>
      <c r="E578" s="210" t="s">
        <v>20</v>
      </c>
      <c r="F578" s="211" t="s">
        <v>398</v>
      </c>
      <c r="G578" s="208"/>
      <c r="H578" s="210" t="s">
        <v>20</v>
      </c>
      <c r="I578" s="212"/>
      <c r="J578" s="208"/>
      <c r="K578" s="208"/>
      <c r="L578" s="213"/>
      <c r="M578" s="214"/>
      <c r="N578" s="215"/>
      <c r="O578" s="215"/>
      <c r="P578" s="215"/>
      <c r="Q578" s="215"/>
      <c r="R578" s="215"/>
      <c r="S578" s="215"/>
      <c r="T578" s="216"/>
      <c r="AT578" s="217" t="s">
        <v>162</v>
      </c>
      <c r="AU578" s="217" t="s">
        <v>78</v>
      </c>
      <c r="AV578" s="13" t="s">
        <v>76</v>
      </c>
      <c r="AW578" s="13" t="s">
        <v>31</v>
      </c>
      <c r="AX578" s="13" t="s">
        <v>69</v>
      </c>
      <c r="AY578" s="217" t="s">
        <v>153</v>
      </c>
    </row>
    <row r="579" spans="1:65" s="14" customFormat="1" ht="11.25">
      <c r="B579" s="218"/>
      <c r="C579" s="219"/>
      <c r="D579" s="209" t="s">
        <v>162</v>
      </c>
      <c r="E579" s="220" t="s">
        <v>20</v>
      </c>
      <c r="F579" s="221" t="s">
        <v>76</v>
      </c>
      <c r="G579" s="219"/>
      <c r="H579" s="222">
        <v>1</v>
      </c>
      <c r="I579" s="223"/>
      <c r="J579" s="219"/>
      <c r="K579" s="219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162</v>
      </c>
      <c r="AU579" s="228" t="s">
        <v>78</v>
      </c>
      <c r="AV579" s="14" t="s">
        <v>78</v>
      </c>
      <c r="AW579" s="14" t="s">
        <v>31</v>
      </c>
      <c r="AX579" s="14" t="s">
        <v>69</v>
      </c>
      <c r="AY579" s="228" t="s">
        <v>153</v>
      </c>
    </row>
    <row r="580" spans="1:65" s="13" customFormat="1" ht="11.25">
      <c r="B580" s="207"/>
      <c r="C580" s="208"/>
      <c r="D580" s="209" t="s">
        <v>162</v>
      </c>
      <c r="E580" s="210" t="s">
        <v>20</v>
      </c>
      <c r="F580" s="211" t="s">
        <v>399</v>
      </c>
      <c r="G580" s="208"/>
      <c r="H580" s="210" t="s">
        <v>20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162</v>
      </c>
      <c r="AU580" s="217" t="s">
        <v>78</v>
      </c>
      <c r="AV580" s="13" t="s">
        <v>76</v>
      </c>
      <c r="AW580" s="13" t="s">
        <v>31</v>
      </c>
      <c r="AX580" s="13" t="s">
        <v>69</v>
      </c>
      <c r="AY580" s="217" t="s">
        <v>153</v>
      </c>
    </row>
    <row r="581" spans="1:65" s="14" customFormat="1" ht="11.25">
      <c r="B581" s="218"/>
      <c r="C581" s="219"/>
      <c r="D581" s="209" t="s">
        <v>162</v>
      </c>
      <c r="E581" s="220" t="s">
        <v>20</v>
      </c>
      <c r="F581" s="221" t="s">
        <v>76</v>
      </c>
      <c r="G581" s="219"/>
      <c r="H581" s="222">
        <v>1</v>
      </c>
      <c r="I581" s="223"/>
      <c r="J581" s="219"/>
      <c r="K581" s="219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162</v>
      </c>
      <c r="AU581" s="228" t="s">
        <v>78</v>
      </c>
      <c r="AV581" s="14" t="s">
        <v>78</v>
      </c>
      <c r="AW581" s="14" t="s">
        <v>31</v>
      </c>
      <c r="AX581" s="14" t="s">
        <v>69</v>
      </c>
      <c r="AY581" s="228" t="s">
        <v>153</v>
      </c>
    </row>
    <row r="582" spans="1:65" s="13" customFormat="1" ht="11.25">
      <c r="B582" s="207"/>
      <c r="C582" s="208"/>
      <c r="D582" s="209" t="s">
        <v>162</v>
      </c>
      <c r="E582" s="210" t="s">
        <v>20</v>
      </c>
      <c r="F582" s="211" t="s">
        <v>404</v>
      </c>
      <c r="G582" s="208"/>
      <c r="H582" s="210" t="s">
        <v>20</v>
      </c>
      <c r="I582" s="212"/>
      <c r="J582" s="208"/>
      <c r="K582" s="208"/>
      <c r="L582" s="213"/>
      <c r="M582" s="214"/>
      <c r="N582" s="215"/>
      <c r="O582" s="215"/>
      <c r="P582" s="215"/>
      <c r="Q582" s="215"/>
      <c r="R582" s="215"/>
      <c r="S582" s="215"/>
      <c r="T582" s="216"/>
      <c r="AT582" s="217" t="s">
        <v>162</v>
      </c>
      <c r="AU582" s="217" t="s">
        <v>78</v>
      </c>
      <c r="AV582" s="13" t="s">
        <v>76</v>
      </c>
      <c r="AW582" s="13" t="s">
        <v>31</v>
      </c>
      <c r="AX582" s="13" t="s">
        <v>69</v>
      </c>
      <c r="AY582" s="217" t="s">
        <v>153</v>
      </c>
    </row>
    <row r="583" spans="1:65" s="14" customFormat="1" ht="11.25">
      <c r="B583" s="218"/>
      <c r="C583" s="219"/>
      <c r="D583" s="209" t="s">
        <v>162</v>
      </c>
      <c r="E583" s="220" t="s">
        <v>20</v>
      </c>
      <c r="F583" s="221" t="s">
        <v>76</v>
      </c>
      <c r="G583" s="219"/>
      <c r="H583" s="222">
        <v>1</v>
      </c>
      <c r="I583" s="223"/>
      <c r="J583" s="219"/>
      <c r="K583" s="219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162</v>
      </c>
      <c r="AU583" s="228" t="s">
        <v>78</v>
      </c>
      <c r="AV583" s="14" t="s">
        <v>78</v>
      </c>
      <c r="AW583" s="14" t="s">
        <v>31</v>
      </c>
      <c r="AX583" s="14" t="s">
        <v>69</v>
      </c>
      <c r="AY583" s="228" t="s">
        <v>153</v>
      </c>
    </row>
    <row r="584" spans="1:65" s="16" customFormat="1" ht="11.25">
      <c r="B584" s="240"/>
      <c r="C584" s="241"/>
      <c r="D584" s="209" t="s">
        <v>162</v>
      </c>
      <c r="E584" s="242" t="s">
        <v>20</v>
      </c>
      <c r="F584" s="243" t="s">
        <v>176</v>
      </c>
      <c r="G584" s="241"/>
      <c r="H584" s="244">
        <v>3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162</v>
      </c>
      <c r="AU584" s="250" t="s">
        <v>78</v>
      </c>
      <c r="AV584" s="16" t="s">
        <v>160</v>
      </c>
      <c r="AW584" s="16" t="s">
        <v>31</v>
      </c>
      <c r="AX584" s="16" t="s">
        <v>76</v>
      </c>
      <c r="AY584" s="250" t="s">
        <v>153</v>
      </c>
    </row>
    <row r="585" spans="1:65" s="2" customFormat="1" ht="24" customHeight="1">
      <c r="A585" s="36"/>
      <c r="B585" s="37"/>
      <c r="C585" s="254" t="s">
        <v>627</v>
      </c>
      <c r="D585" s="254" t="s">
        <v>332</v>
      </c>
      <c r="E585" s="255" t="s">
        <v>628</v>
      </c>
      <c r="F585" s="256" t="s">
        <v>629</v>
      </c>
      <c r="G585" s="257" t="s">
        <v>179</v>
      </c>
      <c r="H585" s="258">
        <v>7</v>
      </c>
      <c r="I585" s="259"/>
      <c r="J585" s="260">
        <f>ROUND(I585*H585,2)</f>
        <v>0</v>
      </c>
      <c r="K585" s="256" t="s">
        <v>159</v>
      </c>
      <c r="L585" s="261"/>
      <c r="M585" s="262" t="s">
        <v>20</v>
      </c>
      <c r="N585" s="263" t="s">
        <v>40</v>
      </c>
      <c r="O585" s="66"/>
      <c r="P585" s="203">
        <f>O585*H585</f>
        <v>0</v>
      </c>
      <c r="Q585" s="203">
        <v>1.6E-2</v>
      </c>
      <c r="R585" s="203">
        <f>Q585*H585</f>
        <v>0.112</v>
      </c>
      <c r="S585" s="203">
        <v>0</v>
      </c>
      <c r="T585" s="204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205" t="s">
        <v>423</v>
      </c>
      <c r="AT585" s="205" t="s">
        <v>332</v>
      </c>
      <c r="AU585" s="205" t="s">
        <v>78</v>
      </c>
      <c r="AY585" s="19" t="s">
        <v>153</v>
      </c>
      <c r="BE585" s="206">
        <f>IF(N585="základní",J585,0)</f>
        <v>0</v>
      </c>
      <c r="BF585" s="206">
        <f>IF(N585="snížená",J585,0)</f>
        <v>0</v>
      </c>
      <c r="BG585" s="206">
        <f>IF(N585="zákl. přenesená",J585,0)</f>
        <v>0</v>
      </c>
      <c r="BH585" s="206">
        <f>IF(N585="sníž. přenesená",J585,0)</f>
        <v>0</v>
      </c>
      <c r="BI585" s="206">
        <f>IF(N585="nulová",J585,0)</f>
        <v>0</v>
      </c>
      <c r="BJ585" s="19" t="s">
        <v>76</v>
      </c>
      <c r="BK585" s="206">
        <f>ROUND(I585*H585,2)</f>
        <v>0</v>
      </c>
      <c r="BL585" s="19" t="s">
        <v>304</v>
      </c>
      <c r="BM585" s="205" t="s">
        <v>630</v>
      </c>
    </row>
    <row r="586" spans="1:65" s="13" customFormat="1" ht="11.25">
      <c r="B586" s="207"/>
      <c r="C586" s="208"/>
      <c r="D586" s="209" t="s">
        <v>162</v>
      </c>
      <c r="E586" s="210" t="s">
        <v>20</v>
      </c>
      <c r="F586" s="211" t="s">
        <v>431</v>
      </c>
      <c r="G586" s="208"/>
      <c r="H586" s="210" t="s">
        <v>20</v>
      </c>
      <c r="I586" s="212"/>
      <c r="J586" s="208"/>
      <c r="K586" s="208"/>
      <c r="L586" s="213"/>
      <c r="M586" s="214"/>
      <c r="N586" s="215"/>
      <c r="O586" s="215"/>
      <c r="P586" s="215"/>
      <c r="Q586" s="215"/>
      <c r="R586" s="215"/>
      <c r="S586" s="215"/>
      <c r="T586" s="216"/>
      <c r="AT586" s="217" t="s">
        <v>162</v>
      </c>
      <c r="AU586" s="217" t="s">
        <v>78</v>
      </c>
      <c r="AV586" s="13" t="s">
        <v>76</v>
      </c>
      <c r="AW586" s="13" t="s">
        <v>31</v>
      </c>
      <c r="AX586" s="13" t="s">
        <v>69</v>
      </c>
      <c r="AY586" s="217" t="s">
        <v>153</v>
      </c>
    </row>
    <row r="587" spans="1:65" s="14" customFormat="1" ht="11.25">
      <c r="B587" s="218"/>
      <c r="C587" s="219"/>
      <c r="D587" s="209" t="s">
        <v>162</v>
      </c>
      <c r="E587" s="220" t="s">
        <v>20</v>
      </c>
      <c r="F587" s="221" t="s">
        <v>76</v>
      </c>
      <c r="G587" s="219"/>
      <c r="H587" s="222">
        <v>1</v>
      </c>
      <c r="I587" s="223"/>
      <c r="J587" s="219"/>
      <c r="K587" s="219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162</v>
      </c>
      <c r="AU587" s="228" t="s">
        <v>78</v>
      </c>
      <c r="AV587" s="14" t="s">
        <v>78</v>
      </c>
      <c r="AW587" s="14" t="s">
        <v>31</v>
      </c>
      <c r="AX587" s="14" t="s">
        <v>69</v>
      </c>
      <c r="AY587" s="228" t="s">
        <v>153</v>
      </c>
    </row>
    <row r="588" spans="1:65" s="13" customFormat="1" ht="11.25">
      <c r="B588" s="207"/>
      <c r="C588" s="208"/>
      <c r="D588" s="209" t="s">
        <v>162</v>
      </c>
      <c r="E588" s="210" t="s">
        <v>20</v>
      </c>
      <c r="F588" s="211" t="s">
        <v>409</v>
      </c>
      <c r="G588" s="208"/>
      <c r="H588" s="210" t="s">
        <v>20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162</v>
      </c>
      <c r="AU588" s="217" t="s">
        <v>78</v>
      </c>
      <c r="AV588" s="13" t="s">
        <v>76</v>
      </c>
      <c r="AW588" s="13" t="s">
        <v>31</v>
      </c>
      <c r="AX588" s="13" t="s">
        <v>69</v>
      </c>
      <c r="AY588" s="217" t="s">
        <v>153</v>
      </c>
    </row>
    <row r="589" spans="1:65" s="14" customFormat="1" ht="11.25">
      <c r="B589" s="218"/>
      <c r="C589" s="219"/>
      <c r="D589" s="209" t="s">
        <v>162</v>
      </c>
      <c r="E589" s="220" t="s">
        <v>20</v>
      </c>
      <c r="F589" s="221" t="s">
        <v>76</v>
      </c>
      <c r="G589" s="219"/>
      <c r="H589" s="222">
        <v>1</v>
      </c>
      <c r="I589" s="223"/>
      <c r="J589" s="219"/>
      <c r="K589" s="219"/>
      <c r="L589" s="224"/>
      <c r="M589" s="225"/>
      <c r="N589" s="226"/>
      <c r="O589" s="226"/>
      <c r="P589" s="226"/>
      <c r="Q589" s="226"/>
      <c r="R589" s="226"/>
      <c r="S589" s="226"/>
      <c r="T589" s="227"/>
      <c r="AT589" s="228" t="s">
        <v>162</v>
      </c>
      <c r="AU589" s="228" t="s">
        <v>78</v>
      </c>
      <c r="AV589" s="14" t="s">
        <v>78</v>
      </c>
      <c r="AW589" s="14" t="s">
        <v>31</v>
      </c>
      <c r="AX589" s="14" t="s">
        <v>69</v>
      </c>
      <c r="AY589" s="228" t="s">
        <v>153</v>
      </c>
    </row>
    <row r="590" spans="1:65" s="13" customFormat="1" ht="11.25">
      <c r="B590" s="207"/>
      <c r="C590" s="208"/>
      <c r="D590" s="209" t="s">
        <v>162</v>
      </c>
      <c r="E590" s="210" t="s">
        <v>20</v>
      </c>
      <c r="F590" s="211" t="s">
        <v>410</v>
      </c>
      <c r="G590" s="208"/>
      <c r="H590" s="210" t="s">
        <v>20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162</v>
      </c>
      <c r="AU590" s="217" t="s">
        <v>78</v>
      </c>
      <c r="AV590" s="13" t="s">
        <v>76</v>
      </c>
      <c r="AW590" s="13" t="s">
        <v>31</v>
      </c>
      <c r="AX590" s="13" t="s">
        <v>69</v>
      </c>
      <c r="AY590" s="217" t="s">
        <v>153</v>
      </c>
    </row>
    <row r="591" spans="1:65" s="14" customFormat="1" ht="11.25">
      <c r="B591" s="218"/>
      <c r="C591" s="219"/>
      <c r="D591" s="209" t="s">
        <v>162</v>
      </c>
      <c r="E591" s="220" t="s">
        <v>20</v>
      </c>
      <c r="F591" s="221" t="s">
        <v>76</v>
      </c>
      <c r="G591" s="219"/>
      <c r="H591" s="222">
        <v>1</v>
      </c>
      <c r="I591" s="223"/>
      <c r="J591" s="219"/>
      <c r="K591" s="219"/>
      <c r="L591" s="224"/>
      <c r="M591" s="225"/>
      <c r="N591" s="226"/>
      <c r="O591" s="226"/>
      <c r="P591" s="226"/>
      <c r="Q591" s="226"/>
      <c r="R591" s="226"/>
      <c r="S591" s="226"/>
      <c r="T591" s="227"/>
      <c r="AT591" s="228" t="s">
        <v>162</v>
      </c>
      <c r="AU591" s="228" t="s">
        <v>78</v>
      </c>
      <c r="AV591" s="14" t="s">
        <v>78</v>
      </c>
      <c r="AW591" s="14" t="s">
        <v>31</v>
      </c>
      <c r="AX591" s="14" t="s">
        <v>69</v>
      </c>
      <c r="AY591" s="228" t="s">
        <v>153</v>
      </c>
    </row>
    <row r="592" spans="1:65" s="13" customFormat="1" ht="11.25">
      <c r="B592" s="207"/>
      <c r="C592" s="208"/>
      <c r="D592" s="209" t="s">
        <v>162</v>
      </c>
      <c r="E592" s="210" t="s">
        <v>20</v>
      </c>
      <c r="F592" s="211" t="s">
        <v>427</v>
      </c>
      <c r="G592" s="208"/>
      <c r="H592" s="210" t="s">
        <v>20</v>
      </c>
      <c r="I592" s="212"/>
      <c r="J592" s="208"/>
      <c r="K592" s="208"/>
      <c r="L592" s="213"/>
      <c r="M592" s="214"/>
      <c r="N592" s="215"/>
      <c r="O592" s="215"/>
      <c r="P592" s="215"/>
      <c r="Q592" s="215"/>
      <c r="R592" s="215"/>
      <c r="S592" s="215"/>
      <c r="T592" s="216"/>
      <c r="AT592" s="217" t="s">
        <v>162</v>
      </c>
      <c r="AU592" s="217" t="s">
        <v>78</v>
      </c>
      <c r="AV592" s="13" t="s">
        <v>76</v>
      </c>
      <c r="AW592" s="13" t="s">
        <v>31</v>
      </c>
      <c r="AX592" s="13" t="s">
        <v>69</v>
      </c>
      <c r="AY592" s="217" t="s">
        <v>153</v>
      </c>
    </row>
    <row r="593" spans="1:65" s="14" customFormat="1" ht="11.25">
      <c r="B593" s="218"/>
      <c r="C593" s="219"/>
      <c r="D593" s="209" t="s">
        <v>162</v>
      </c>
      <c r="E593" s="220" t="s">
        <v>20</v>
      </c>
      <c r="F593" s="221" t="s">
        <v>76</v>
      </c>
      <c r="G593" s="219"/>
      <c r="H593" s="222">
        <v>1</v>
      </c>
      <c r="I593" s="223"/>
      <c r="J593" s="219"/>
      <c r="K593" s="219"/>
      <c r="L593" s="224"/>
      <c r="M593" s="225"/>
      <c r="N593" s="226"/>
      <c r="O593" s="226"/>
      <c r="P593" s="226"/>
      <c r="Q593" s="226"/>
      <c r="R593" s="226"/>
      <c r="S593" s="226"/>
      <c r="T593" s="227"/>
      <c r="AT593" s="228" t="s">
        <v>162</v>
      </c>
      <c r="AU593" s="228" t="s">
        <v>78</v>
      </c>
      <c r="AV593" s="14" t="s">
        <v>78</v>
      </c>
      <c r="AW593" s="14" t="s">
        <v>31</v>
      </c>
      <c r="AX593" s="14" t="s">
        <v>69</v>
      </c>
      <c r="AY593" s="228" t="s">
        <v>153</v>
      </c>
    </row>
    <row r="594" spans="1:65" s="13" customFormat="1" ht="11.25">
      <c r="B594" s="207"/>
      <c r="C594" s="208"/>
      <c r="D594" s="209" t="s">
        <v>162</v>
      </c>
      <c r="E594" s="210" t="s">
        <v>20</v>
      </c>
      <c r="F594" s="211" t="s">
        <v>428</v>
      </c>
      <c r="G594" s="208"/>
      <c r="H594" s="210" t="s">
        <v>20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162</v>
      </c>
      <c r="AU594" s="217" t="s">
        <v>78</v>
      </c>
      <c r="AV594" s="13" t="s">
        <v>76</v>
      </c>
      <c r="AW594" s="13" t="s">
        <v>31</v>
      </c>
      <c r="AX594" s="13" t="s">
        <v>69</v>
      </c>
      <c r="AY594" s="217" t="s">
        <v>153</v>
      </c>
    </row>
    <row r="595" spans="1:65" s="14" customFormat="1" ht="11.25">
      <c r="B595" s="218"/>
      <c r="C595" s="219"/>
      <c r="D595" s="209" t="s">
        <v>162</v>
      </c>
      <c r="E595" s="220" t="s">
        <v>20</v>
      </c>
      <c r="F595" s="221" t="s">
        <v>76</v>
      </c>
      <c r="G595" s="219"/>
      <c r="H595" s="222">
        <v>1</v>
      </c>
      <c r="I595" s="223"/>
      <c r="J595" s="219"/>
      <c r="K595" s="219"/>
      <c r="L595" s="224"/>
      <c r="M595" s="225"/>
      <c r="N595" s="226"/>
      <c r="O595" s="226"/>
      <c r="P595" s="226"/>
      <c r="Q595" s="226"/>
      <c r="R595" s="226"/>
      <c r="S595" s="226"/>
      <c r="T595" s="227"/>
      <c r="AT595" s="228" t="s">
        <v>162</v>
      </c>
      <c r="AU595" s="228" t="s">
        <v>78</v>
      </c>
      <c r="AV595" s="14" t="s">
        <v>78</v>
      </c>
      <c r="AW595" s="14" t="s">
        <v>31</v>
      </c>
      <c r="AX595" s="14" t="s">
        <v>69</v>
      </c>
      <c r="AY595" s="228" t="s">
        <v>153</v>
      </c>
    </row>
    <row r="596" spans="1:65" s="13" customFormat="1" ht="11.25">
      <c r="B596" s="207"/>
      <c r="C596" s="208"/>
      <c r="D596" s="209" t="s">
        <v>162</v>
      </c>
      <c r="E596" s="210" t="s">
        <v>20</v>
      </c>
      <c r="F596" s="211" t="s">
        <v>429</v>
      </c>
      <c r="G596" s="208"/>
      <c r="H596" s="210" t="s">
        <v>20</v>
      </c>
      <c r="I596" s="212"/>
      <c r="J596" s="208"/>
      <c r="K596" s="208"/>
      <c r="L596" s="213"/>
      <c r="M596" s="214"/>
      <c r="N596" s="215"/>
      <c r="O596" s="215"/>
      <c r="P596" s="215"/>
      <c r="Q596" s="215"/>
      <c r="R596" s="215"/>
      <c r="S596" s="215"/>
      <c r="T596" s="216"/>
      <c r="AT596" s="217" t="s">
        <v>162</v>
      </c>
      <c r="AU596" s="217" t="s">
        <v>78</v>
      </c>
      <c r="AV596" s="13" t="s">
        <v>76</v>
      </c>
      <c r="AW596" s="13" t="s">
        <v>31</v>
      </c>
      <c r="AX596" s="13" t="s">
        <v>69</v>
      </c>
      <c r="AY596" s="217" t="s">
        <v>153</v>
      </c>
    </row>
    <row r="597" spans="1:65" s="14" customFormat="1" ht="11.25">
      <c r="B597" s="218"/>
      <c r="C597" s="219"/>
      <c r="D597" s="209" t="s">
        <v>162</v>
      </c>
      <c r="E597" s="220" t="s">
        <v>20</v>
      </c>
      <c r="F597" s="221" t="s">
        <v>76</v>
      </c>
      <c r="G597" s="219"/>
      <c r="H597" s="222">
        <v>1</v>
      </c>
      <c r="I597" s="223"/>
      <c r="J597" s="219"/>
      <c r="K597" s="219"/>
      <c r="L597" s="224"/>
      <c r="M597" s="225"/>
      <c r="N597" s="226"/>
      <c r="O597" s="226"/>
      <c r="P597" s="226"/>
      <c r="Q597" s="226"/>
      <c r="R597" s="226"/>
      <c r="S597" s="226"/>
      <c r="T597" s="227"/>
      <c r="AT597" s="228" t="s">
        <v>162</v>
      </c>
      <c r="AU597" s="228" t="s">
        <v>78</v>
      </c>
      <c r="AV597" s="14" t="s">
        <v>78</v>
      </c>
      <c r="AW597" s="14" t="s">
        <v>31</v>
      </c>
      <c r="AX597" s="14" t="s">
        <v>69</v>
      </c>
      <c r="AY597" s="228" t="s">
        <v>153</v>
      </c>
    </row>
    <row r="598" spans="1:65" s="13" customFormat="1" ht="11.25">
      <c r="B598" s="207"/>
      <c r="C598" s="208"/>
      <c r="D598" s="209" t="s">
        <v>162</v>
      </c>
      <c r="E598" s="210" t="s">
        <v>20</v>
      </c>
      <c r="F598" s="211" t="s">
        <v>430</v>
      </c>
      <c r="G598" s="208"/>
      <c r="H598" s="210" t="s">
        <v>20</v>
      </c>
      <c r="I598" s="212"/>
      <c r="J598" s="208"/>
      <c r="K598" s="208"/>
      <c r="L598" s="213"/>
      <c r="M598" s="214"/>
      <c r="N598" s="215"/>
      <c r="O598" s="215"/>
      <c r="P598" s="215"/>
      <c r="Q598" s="215"/>
      <c r="R598" s="215"/>
      <c r="S598" s="215"/>
      <c r="T598" s="216"/>
      <c r="AT598" s="217" t="s">
        <v>162</v>
      </c>
      <c r="AU598" s="217" t="s">
        <v>78</v>
      </c>
      <c r="AV598" s="13" t="s">
        <v>76</v>
      </c>
      <c r="AW598" s="13" t="s">
        <v>31</v>
      </c>
      <c r="AX598" s="13" t="s">
        <v>69</v>
      </c>
      <c r="AY598" s="217" t="s">
        <v>153</v>
      </c>
    </row>
    <row r="599" spans="1:65" s="14" customFormat="1" ht="11.25">
      <c r="B599" s="218"/>
      <c r="C599" s="219"/>
      <c r="D599" s="209" t="s">
        <v>162</v>
      </c>
      <c r="E599" s="220" t="s">
        <v>20</v>
      </c>
      <c r="F599" s="221" t="s">
        <v>76</v>
      </c>
      <c r="G599" s="219"/>
      <c r="H599" s="222">
        <v>1</v>
      </c>
      <c r="I599" s="223"/>
      <c r="J599" s="219"/>
      <c r="K599" s="219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162</v>
      </c>
      <c r="AU599" s="228" t="s">
        <v>78</v>
      </c>
      <c r="AV599" s="14" t="s">
        <v>78</v>
      </c>
      <c r="AW599" s="14" t="s">
        <v>31</v>
      </c>
      <c r="AX599" s="14" t="s">
        <v>69</v>
      </c>
      <c r="AY599" s="228" t="s">
        <v>153</v>
      </c>
    </row>
    <row r="600" spans="1:65" s="16" customFormat="1" ht="11.25">
      <c r="B600" s="240"/>
      <c r="C600" s="241"/>
      <c r="D600" s="209" t="s">
        <v>162</v>
      </c>
      <c r="E600" s="242" t="s">
        <v>20</v>
      </c>
      <c r="F600" s="243" t="s">
        <v>176</v>
      </c>
      <c r="G600" s="241"/>
      <c r="H600" s="244">
        <v>7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AT600" s="250" t="s">
        <v>162</v>
      </c>
      <c r="AU600" s="250" t="s">
        <v>78</v>
      </c>
      <c r="AV600" s="16" t="s">
        <v>160</v>
      </c>
      <c r="AW600" s="16" t="s">
        <v>31</v>
      </c>
      <c r="AX600" s="16" t="s">
        <v>76</v>
      </c>
      <c r="AY600" s="250" t="s">
        <v>153</v>
      </c>
    </row>
    <row r="601" spans="1:65" s="2" customFormat="1" ht="36" customHeight="1">
      <c r="A601" s="36"/>
      <c r="B601" s="37"/>
      <c r="C601" s="194" t="s">
        <v>631</v>
      </c>
      <c r="D601" s="194" t="s">
        <v>155</v>
      </c>
      <c r="E601" s="195" t="s">
        <v>632</v>
      </c>
      <c r="F601" s="196" t="s">
        <v>633</v>
      </c>
      <c r="G601" s="197" t="s">
        <v>179</v>
      </c>
      <c r="H601" s="198">
        <v>1</v>
      </c>
      <c r="I601" s="199"/>
      <c r="J601" s="200">
        <f>ROUND(I601*H601,2)</f>
        <v>0</v>
      </c>
      <c r="K601" s="196" t="s">
        <v>159</v>
      </c>
      <c r="L601" s="41"/>
      <c r="M601" s="201" t="s">
        <v>20</v>
      </c>
      <c r="N601" s="202" t="s">
        <v>40</v>
      </c>
      <c r="O601" s="66"/>
      <c r="P601" s="203">
        <f>O601*H601</f>
        <v>0</v>
      </c>
      <c r="Q601" s="203">
        <v>0</v>
      </c>
      <c r="R601" s="203">
        <f>Q601*H601</f>
        <v>0</v>
      </c>
      <c r="S601" s="203">
        <v>0</v>
      </c>
      <c r="T601" s="204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205" t="s">
        <v>304</v>
      </c>
      <c r="AT601" s="205" t="s">
        <v>155</v>
      </c>
      <c r="AU601" s="205" t="s">
        <v>78</v>
      </c>
      <c r="AY601" s="19" t="s">
        <v>153</v>
      </c>
      <c r="BE601" s="206">
        <f>IF(N601="základní",J601,0)</f>
        <v>0</v>
      </c>
      <c r="BF601" s="206">
        <f>IF(N601="snížená",J601,0)</f>
        <v>0</v>
      </c>
      <c r="BG601" s="206">
        <f>IF(N601="zákl. přenesená",J601,0)</f>
        <v>0</v>
      </c>
      <c r="BH601" s="206">
        <f>IF(N601="sníž. přenesená",J601,0)</f>
        <v>0</v>
      </c>
      <c r="BI601" s="206">
        <f>IF(N601="nulová",J601,0)</f>
        <v>0</v>
      </c>
      <c r="BJ601" s="19" t="s">
        <v>76</v>
      </c>
      <c r="BK601" s="206">
        <f>ROUND(I601*H601,2)</f>
        <v>0</v>
      </c>
      <c r="BL601" s="19" t="s">
        <v>304</v>
      </c>
      <c r="BM601" s="205" t="s">
        <v>634</v>
      </c>
    </row>
    <row r="602" spans="1:65" s="2" customFormat="1" ht="24" customHeight="1">
      <c r="A602" s="36"/>
      <c r="B602" s="37"/>
      <c r="C602" s="254" t="s">
        <v>635</v>
      </c>
      <c r="D602" s="254" t="s">
        <v>332</v>
      </c>
      <c r="E602" s="255" t="s">
        <v>636</v>
      </c>
      <c r="F602" s="256" t="s">
        <v>637</v>
      </c>
      <c r="G602" s="257" t="s">
        <v>179</v>
      </c>
      <c r="H602" s="258">
        <v>1</v>
      </c>
      <c r="I602" s="259"/>
      <c r="J602" s="260">
        <f>ROUND(I602*H602,2)</f>
        <v>0</v>
      </c>
      <c r="K602" s="256" t="s">
        <v>159</v>
      </c>
      <c r="L602" s="261"/>
      <c r="M602" s="262" t="s">
        <v>20</v>
      </c>
      <c r="N602" s="263" t="s">
        <v>40</v>
      </c>
      <c r="O602" s="66"/>
      <c r="P602" s="203">
        <f>O602*H602</f>
        <v>0</v>
      </c>
      <c r="Q602" s="203">
        <v>2.7E-2</v>
      </c>
      <c r="R602" s="203">
        <f>Q602*H602</f>
        <v>2.7E-2</v>
      </c>
      <c r="S602" s="203">
        <v>0</v>
      </c>
      <c r="T602" s="204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205" t="s">
        <v>423</v>
      </c>
      <c r="AT602" s="205" t="s">
        <v>332</v>
      </c>
      <c r="AU602" s="205" t="s">
        <v>78</v>
      </c>
      <c r="AY602" s="19" t="s">
        <v>153</v>
      </c>
      <c r="BE602" s="206">
        <f>IF(N602="základní",J602,0)</f>
        <v>0</v>
      </c>
      <c r="BF602" s="206">
        <f>IF(N602="snížená",J602,0)</f>
        <v>0</v>
      </c>
      <c r="BG602" s="206">
        <f>IF(N602="zákl. přenesená",J602,0)</f>
        <v>0</v>
      </c>
      <c r="BH602" s="206">
        <f>IF(N602="sníž. přenesená",J602,0)</f>
        <v>0</v>
      </c>
      <c r="BI602" s="206">
        <f>IF(N602="nulová",J602,0)</f>
        <v>0</v>
      </c>
      <c r="BJ602" s="19" t="s">
        <v>76</v>
      </c>
      <c r="BK602" s="206">
        <f>ROUND(I602*H602,2)</f>
        <v>0</v>
      </c>
      <c r="BL602" s="19" t="s">
        <v>304</v>
      </c>
      <c r="BM602" s="205" t="s">
        <v>638</v>
      </c>
    </row>
    <row r="603" spans="1:65" s="13" customFormat="1" ht="11.25">
      <c r="B603" s="207"/>
      <c r="C603" s="208"/>
      <c r="D603" s="209" t="s">
        <v>162</v>
      </c>
      <c r="E603" s="210" t="s">
        <v>20</v>
      </c>
      <c r="F603" s="211" t="s">
        <v>639</v>
      </c>
      <c r="G603" s="208"/>
      <c r="H603" s="210" t="s">
        <v>20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162</v>
      </c>
      <c r="AU603" s="217" t="s">
        <v>78</v>
      </c>
      <c r="AV603" s="13" t="s">
        <v>76</v>
      </c>
      <c r="AW603" s="13" t="s">
        <v>31</v>
      </c>
      <c r="AX603" s="13" t="s">
        <v>69</v>
      </c>
      <c r="AY603" s="217" t="s">
        <v>153</v>
      </c>
    </row>
    <row r="604" spans="1:65" s="14" customFormat="1" ht="11.25">
      <c r="B604" s="218"/>
      <c r="C604" s="219"/>
      <c r="D604" s="209" t="s">
        <v>162</v>
      </c>
      <c r="E604" s="220" t="s">
        <v>20</v>
      </c>
      <c r="F604" s="221" t="s">
        <v>76</v>
      </c>
      <c r="G604" s="219"/>
      <c r="H604" s="222">
        <v>1</v>
      </c>
      <c r="I604" s="223"/>
      <c r="J604" s="219"/>
      <c r="K604" s="219"/>
      <c r="L604" s="224"/>
      <c r="M604" s="225"/>
      <c r="N604" s="226"/>
      <c r="O604" s="226"/>
      <c r="P604" s="226"/>
      <c r="Q604" s="226"/>
      <c r="R604" s="226"/>
      <c r="S604" s="226"/>
      <c r="T604" s="227"/>
      <c r="AT604" s="228" t="s">
        <v>162</v>
      </c>
      <c r="AU604" s="228" t="s">
        <v>78</v>
      </c>
      <c r="AV604" s="14" t="s">
        <v>78</v>
      </c>
      <c r="AW604" s="14" t="s">
        <v>31</v>
      </c>
      <c r="AX604" s="14" t="s">
        <v>76</v>
      </c>
      <c r="AY604" s="228" t="s">
        <v>153</v>
      </c>
    </row>
    <row r="605" spans="1:65" s="2" customFormat="1" ht="36" customHeight="1">
      <c r="A605" s="36"/>
      <c r="B605" s="37"/>
      <c r="C605" s="194" t="s">
        <v>640</v>
      </c>
      <c r="D605" s="194" t="s">
        <v>155</v>
      </c>
      <c r="E605" s="195" t="s">
        <v>641</v>
      </c>
      <c r="F605" s="196" t="s">
        <v>642</v>
      </c>
      <c r="G605" s="197" t="s">
        <v>179</v>
      </c>
      <c r="H605" s="198">
        <v>1</v>
      </c>
      <c r="I605" s="199"/>
      <c r="J605" s="200">
        <f>ROUND(I605*H605,2)</f>
        <v>0</v>
      </c>
      <c r="K605" s="196" t="s">
        <v>159</v>
      </c>
      <c r="L605" s="41"/>
      <c r="M605" s="201" t="s">
        <v>20</v>
      </c>
      <c r="N605" s="202" t="s">
        <v>40</v>
      </c>
      <c r="O605" s="66"/>
      <c r="P605" s="203">
        <f>O605*H605</f>
        <v>0</v>
      </c>
      <c r="Q605" s="203">
        <v>0</v>
      </c>
      <c r="R605" s="203">
        <f>Q605*H605</f>
        <v>0</v>
      </c>
      <c r="S605" s="203">
        <v>0</v>
      </c>
      <c r="T605" s="204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205" t="s">
        <v>304</v>
      </c>
      <c r="AT605" s="205" t="s">
        <v>155</v>
      </c>
      <c r="AU605" s="205" t="s">
        <v>78</v>
      </c>
      <c r="AY605" s="19" t="s">
        <v>153</v>
      </c>
      <c r="BE605" s="206">
        <f>IF(N605="základní",J605,0)</f>
        <v>0</v>
      </c>
      <c r="BF605" s="206">
        <f>IF(N605="snížená",J605,0)</f>
        <v>0</v>
      </c>
      <c r="BG605" s="206">
        <f>IF(N605="zákl. přenesená",J605,0)</f>
        <v>0</v>
      </c>
      <c r="BH605" s="206">
        <f>IF(N605="sníž. přenesená",J605,0)</f>
        <v>0</v>
      </c>
      <c r="BI605" s="206">
        <f>IF(N605="nulová",J605,0)</f>
        <v>0</v>
      </c>
      <c r="BJ605" s="19" t="s">
        <v>76</v>
      </c>
      <c r="BK605" s="206">
        <f>ROUND(I605*H605,2)</f>
        <v>0</v>
      </c>
      <c r="BL605" s="19" t="s">
        <v>304</v>
      </c>
      <c r="BM605" s="205" t="s">
        <v>643</v>
      </c>
    </row>
    <row r="606" spans="1:65" s="2" customFormat="1" ht="24" customHeight="1">
      <c r="A606" s="36"/>
      <c r="B606" s="37"/>
      <c r="C606" s="254" t="s">
        <v>644</v>
      </c>
      <c r="D606" s="254" t="s">
        <v>332</v>
      </c>
      <c r="E606" s="255" t="s">
        <v>645</v>
      </c>
      <c r="F606" s="256" t="s">
        <v>646</v>
      </c>
      <c r="G606" s="257" t="s">
        <v>179</v>
      </c>
      <c r="H606" s="258">
        <v>1</v>
      </c>
      <c r="I606" s="259"/>
      <c r="J606" s="260">
        <f>ROUND(I606*H606,2)</f>
        <v>0</v>
      </c>
      <c r="K606" s="256" t="s">
        <v>20</v>
      </c>
      <c r="L606" s="261"/>
      <c r="M606" s="262" t="s">
        <v>20</v>
      </c>
      <c r="N606" s="263" t="s">
        <v>40</v>
      </c>
      <c r="O606" s="66"/>
      <c r="P606" s="203">
        <f>O606*H606</f>
        <v>0</v>
      </c>
      <c r="Q606" s="203">
        <v>1.95E-2</v>
      </c>
      <c r="R606" s="203">
        <f>Q606*H606</f>
        <v>1.95E-2</v>
      </c>
      <c r="S606" s="203">
        <v>0</v>
      </c>
      <c r="T606" s="204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205" t="s">
        <v>423</v>
      </c>
      <c r="AT606" s="205" t="s">
        <v>332</v>
      </c>
      <c r="AU606" s="205" t="s">
        <v>78</v>
      </c>
      <c r="AY606" s="19" t="s">
        <v>153</v>
      </c>
      <c r="BE606" s="206">
        <f>IF(N606="základní",J606,0)</f>
        <v>0</v>
      </c>
      <c r="BF606" s="206">
        <f>IF(N606="snížená",J606,0)</f>
        <v>0</v>
      </c>
      <c r="BG606" s="206">
        <f>IF(N606="zákl. přenesená",J606,0)</f>
        <v>0</v>
      </c>
      <c r="BH606" s="206">
        <f>IF(N606="sníž. přenesená",J606,0)</f>
        <v>0</v>
      </c>
      <c r="BI606" s="206">
        <f>IF(N606="nulová",J606,0)</f>
        <v>0</v>
      </c>
      <c r="BJ606" s="19" t="s">
        <v>76</v>
      </c>
      <c r="BK606" s="206">
        <f>ROUND(I606*H606,2)</f>
        <v>0</v>
      </c>
      <c r="BL606" s="19" t="s">
        <v>304</v>
      </c>
      <c r="BM606" s="205" t="s">
        <v>647</v>
      </c>
    </row>
    <row r="607" spans="1:65" s="2" customFormat="1" ht="24" customHeight="1">
      <c r="A607" s="36"/>
      <c r="B607" s="37"/>
      <c r="C607" s="194" t="s">
        <v>648</v>
      </c>
      <c r="D607" s="194" t="s">
        <v>155</v>
      </c>
      <c r="E607" s="195" t="s">
        <v>649</v>
      </c>
      <c r="F607" s="196" t="s">
        <v>650</v>
      </c>
      <c r="G607" s="197" t="s">
        <v>179</v>
      </c>
      <c r="H607" s="198">
        <v>1</v>
      </c>
      <c r="I607" s="199"/>
      <c r="J607" s="200">
        <f>ROUND(I607*H607,2)</f>
        <v>0</v>
      </c>
      <c r="K607" s="196" t="s">
        <v>159</v>
      </c>
      <c r="L607" s="41"/>
      <c r="M607" s="201" t="s">
        <v>20</v>
      </c>
      <c r="N607" s="202" t="s">
        <v>40</v>
      </c>
      <c r="O607" s="66"/>
      <c r="P607" s="203">
        <f>O607*H607</f>
        <v>0</v>
      </c>
      <c r="Q607" s="203">
        <v>0</v>
      </c>
      <c r="R607" s="203">
        <f>Q607*H607</f>
        <v>0</v>
      </c>
      <c r="S607" s="203">
        <v>0</v>
      </c>
      <c r="T607" s="204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205" t="s">
        <v>304</v>
      </c>
      <c r="AT607" s="205" t="s">
        <v>155</v>
      </c>
      <c r="AU607" s="205" t="s">
        <v>78</v>
      </c>
      <c r="AY607" s="19" t="s">
        <v>153</v>
      </c>
      <c r="BE607" s="206">
        <f>IF(N607="základní",J607,0)</f>
        <v>0</v>
      </c>
      <c r="BF607" s="206">
        <f>IF(N607="snížená",J607,0)</f>
        <v>0</v>
      </c>
      <c r="BG607" s="206">
        <f>IF(N607="zákl. přenesená",J607,0)</f>
        <v>0</v>
      </c>
      <c r="BH607" s="206">
        <f>IF(N607="sníž. přenesená",J607,0)</f>
        <v>0</v>
      </c>
      <c r="BI607" s="206">
        <f>IF(N607="nulová",J607,0)</f>
        <v>0</v>
      </c>
      <c r="BJ607" s="19" t="s">
        <v>76</v>
      </c>
      <c r="BK607" s="206">
        <f>ROUND(I607*H607,2)</f>
        <v>0</v>
      </c>
      <c r="BL607" s="19" t="s">
        <v>304</v>
      </c>
      <c r="BM607" s="205" t="s">
        <v>651</v>
      </c>
    </row>
    <row r="608" spans="1:65" s="13" customFormat="1" ht="11.25">
      <c r="B608" s="207"/>
      <c r="C608" s="208"/>
      <c r="D608" s="209" t="s">
        <v>162</v>
      </c>
      <c r="E608" s="210" t="s">
        <v>20</v>
      </c>
      <c r="F608" s="211" t="s">
        <v>639</v>
      </c>
      <c r="G608" s="208"/>
      <c r="H608" s="210" t="s">
        <v>20</v>
      </c>
      <c r="I608" s="212"/>
      <c r="J608" s="208"/>
      <c r="K608" s="208"/>
      <c r="L608" s="213"/>
      <c r="M608" s="214"/>
      <c r="N608" s="215"/>
      <c r="O608" s="215"/>
      <c r="P608" s="215"/>
      <c r="Q608" s="215"/>
      <c r="R608" s="215"/>
      <c r="S608" s="215"/>
      <c r="T608" s="216"/>
      <c r="AT608" s="217" t="s">
        <v>162</v>
      </c>
      <c r="AU608" s="217" t="s">
        <v>78</v>
      </c>
      <c r="AV608" s="13" t="s">
        <v>76</v>
      </c>
      <c r="AW608" s="13" t="s">
        <v>31</v>
      </c>
      <c r="AX608" s="13" t="s">
        <v>69</v>
      </c>
      <c r="AY608" s="217" t="s">
        <v>153</v>
      </c>
    </row>
    <row r="609" spans="1:65" s="14" customFormat="1" ht="11.25">
      <c r="B609" s="218"/>
      <c r="C609" s="219"/>
      <c r="D609" s="209" t="s">
        <v>162</v>
      </c>
      <c r="E609" s="220" t="s">
        <v>20</v>
      </c>
      <c r="F609" s="221" t="s">
        <v>76</v>
      </c>
      <c r="G609" s="219"/>
      <c r="H609" s="222">
        <v>1</v>
      </c>
      <c r="I609" s="223"/>
      <c r="J609" s="219"/>
      <c r="K609" s="219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162</v>
      </c>
      <c r="AU609" s="228" t="s">
        <v>78</v>
      </c>
      <c r="AV609" s="14" t="s">
        <v>78</v>
      </c>
      <c r="AW609" s="14" t="s">
        <v>31</v>
      </c>
      <c r="AX609" s="14" t="s">
        <v>76</v>
      </c>
      <c r="AY609" s="228" t="s">
        <v>153</v>
      </c>
    </row>
    <row r="610" spans="1:65" s="2" customFormat="1" ht="16.5" customHeight="1">
      <c r="A610" s="36"/>
      <c r="B610" s="37"/>
      <c r="C610" s="254" t="s">
        <v>652</v>
      </c>
      <c r="D610" s="254" t="s">
        <v>332</v>
      </c>
      <c r="E610" s="255" t="s">
        <v>653</v>
      </c>
      <c r="F610" s="256" t="s">
        <v>654</v>
      </c>
      <c r="G610" s="257" t="s">
        <v>179</v>
      </c>
      <c r="H610" s="258">
        <v>1</v>
      </c>
      <c r="I610" s="259"/>
      <c r="J610" s="260">
        <f>ROUND(I610*H610,2)</f>
        <v>0</v>
      </c>
      <c r="K610" s="256" t="s">
        <v>20</v>
      </c>
      <c r="L610" s="261"/>
      <c r="M610" s="262" t="s">
        <v>20</v>
      </c>
      <c r="N610" s="263" t="s">
        <v>40</v>
      </c>
      <c r="O610" s="66"/>
      <c r="P610" s="203">
        <f>O610*H610</f>
        <v>0</v>
      </c>
      <c r="Q610" s="203">
        <v>4.7000000000000002E-3</v>
      </c>
      <c r="R610" s="203">
        <f>Q610*H610</f>
        <v>4.7000000000000002E-3</v>
      </c>
      <c r="S610" s="203">
        <v>0</v>
      </c>
      <c r="T610" s="204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05" t="s">
        <v>423</v>
      </c>
      <c r="AT610" s="205" t="s">
        <v>332</v>
      </c>
      <c r="AU610" s="205" t="s">
        <v>78</v>
      </c>
      <c r="AY610" s="19" t="s">
        <v>153</v>
      </c>
      <c r="BE610" s="206">
        <f>IF(N610="základní",J610,0)</f>
        <v>0</v>
      </c>
      <c r="BF610" s="206">
        <f>IF(N610="snížená",J610,0)</f>
        <v>0</v>
      </c>
      <c r="BG610" s="206">
        <f>IF(N610="zákl. přenesená",J610,0)</f>
        <v>0</v>
      </c>
      <c r="BH610" s="206">
        <f>IF(N610="sníž. přenesená",J610,0)</f>
        <v>0</v>
      </c>
      <c r="BI610" s="206">
        <f>IF(N610="nulová",J610,0)</f>
        <v>0</v>
      </c>
      <c r="BJ610" s="19" t="s">
        <v>76</v>
      </c>
      <c r="BK610" s="206">
        <f>ROUND(I610*H610,2)</f>
        <v>0</v>
      </c>
      <c r="BL610" s="19" t="s">
        <v>304</v>
      </c>
      <c r="BM610" s="205" t="s">
        <v>655</v>
      </c>
    </row>
    <row r="611" spans="1:65" s="13" customFormat="1" ht="11.25">
      <c r="B611" s="207"/>
      <c r="C611" s="208"/>
      <c r="D611" s="209" t="s">
        <v>162</v>
      </c>
      <c r="E611" s="210" t="s">
        <v>20</v>
      </c>
      <c r="F611" s="211" t="s">
        <v>639</v>
      </c>
      <c r="G611" s="208"/>
      <c r="H611" s="210" t="s">
        <v>20</v>
      </c>
      <c r="I611" s="212"/>
      <c r="J611" s="208"/>
      <c r="K611" s="208"/>
      <c r="L611" s="213"/>
      <c r="M611" s="214"/>
      <c r="N611" s="215"/>
      <c r="O611" s="215"/>
      <c r="P611" s="215"/>
      <c r="Q611" s="215"/>
      <c r="R611" s="215"/>
      <c r="S611" s="215"/>
      <c r="T611" s="216"/>
      <c r="AT611" s="217" t="s">
        <v>162</v>
      </c>
      <c r="AU611" s="217" t="s">
        <v>78</v>
      </c>
      <c r="AV611" s="13" t="s">
        <v>76</v>
      </c>
      <c r="AW611" s="13" t="s">
        <v>31</v>
      </c>
      <c r="AX611" s="13" t="s">
        <v>69</v>
      </c>
      <c r="AY611" s="217" t="s">
        <v>153</v>
      </c>
    </row>
    <row r="612" spans="1:65" s="14" customFormat="1" ht="11.25">
      <c r="B612" s="218"/>
      <c r="C612" s="219"/>
      <c r="D612" s="209" t="s">
        <v>162</v>
      </c>
      <c r="E612" s="220" t="s">
        <v>20</v>
      </c>
      <c r="F612" s="221" t="s">
        <v>76</v>
      </c>
      <c r="G612" s="219"/>
      <c r="H612" s="222">
        <v>1</v>
      </c>
      <c r="I612" s="223"/>
      <c r="J612" s="219"/>
      <c r="K612" s="219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162</v>
      </c>
      <c r="AU612" s="228" t="s">
        <v>78</v>
      </c>
      <c r="AV612" s="14" t="s">
        <v>78</v>
      </c>
      <c r="AW612" s="14" t="s">
        <v>31</v>
      </c>
      <c r="AX612" s="14" t="s">
        <v>76</v>
      </c>
      <c r="AY612" s="228" t="s">
        <v>153</v>
      </c>
    </row>
    <row r="613" spans="1:65" s="2" customFormat="1" ht="24" customHeight="1">
      <c r="A613" s="36"/>
      <c r="B613" s="37"/>
      <c r="C613" s="194" t="s">
        <v>656</v>
      </c>
      <c r="D613" s="194" t="s">
        <v>155</v>
      </c>
      <c r="E613" s="195" t="s">
        <v>657</v>
      </c>
      <c r="F613" s="196" t="s">
        <v>658</v>
      </c>
      <c r="G613" s="197" t="s">
        <v>179</v>
      </c>
      <c r="H613" s="198">
        <v>16</v>
      </c>
      <c r="I613" s="199"/>
      <c r="J613" s="200">
        <f t="shared" ref="J613:J623" si="0">ROUND(I613*H613,2)</f>
        <v>0</v>
      </c>
      <c r="K613" s="196" t="s">
        <v>159</v>
      </c>
      <c r="L613" s="41"/>
      <c r="M613" s="201" t="s">
        <v>20</v>
      </c>
      <c r="N613" s="202" t="s">
        <v>40</v>
      </c>
      <c r="O613" s="66"/>
      <c r="P613" s="203">
        <f t="shared" ref="P613:P623" si="1">O613*H613</f>
        <v>0</v>
      </c>
      <c r="Q613" s="203">
        <v>0</v>
      </c>
      <c r="R613" s="203">
        <f t="shared" ref="R613:R623" si="2">Q613*H613</f>
        <v>0</v>
      </c>
      <c r="S613" s="203">
        <v>0</v>
      </c>
      <c r="T613" s="204">
        <f t="shared" ref="T613:T623" si="3"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205" t="s">
        <v>304</v>
      </c>
      <c r="AT613" s="205" t="s">
        <v>155</v>
      </c>
      <c r="AU613" s="205" t="s">
        <v>78</v>
      </c>
      <c r="AY613" s="19" t="s">
        <v>153</v>
      </c>
      <c r="BE613" s="206">
        <f t="shared" ref="BE613:BE623" si="4">IF(N613="základní",J613,0)</f>
        <v>0</v>
      </c>
      <c r="BF613" s="206">
        <f t="shared" ref="BF613:BF623" si="5">IF(N613="snížená",J613,0)</f>
        <v>0</v>
      </c>
      <c r="BG613" s="206">
        <f t="shared" ref="BG613:BG623" si="6">IF(N613="zákl. přenesená",J613,0)</f>
        <v>0</v>
      </c>
      <c r="BH613" s="206">
        <f t="shared" ref="BH613:BH623" si="7">IF(N613="sníž. přenesená",J613,0)</f>
        <v>0</v>
      </c>
      <c r="BI613" s="206">
        <f t="shared" ref="BI613:BI623" si="8">IF(N613="nulová",J613,0)</f>
        <v>0</v>
      </c>
      <c r="BJ613" s="19" t="s">
        <v>76</v>
      </c>
      <c r="BK613" s="206">
        <f t="shared" ref="BK613:BK623" si="9">ROUND(I613*H613,2)</f>
        <v>0</v>
      </c>
      <c r="BL613" s="19" t="s">
        <v>304</v>
      </c>
      <c r="BM613" s="205" t="s">
        <v>659</v>
      </c>
    </row>
    <row r="614" spans="1:65" s="2" customFormat="1" ht="16.5" customHeight="1">
      <c r="A614" s="36"/>
      <c r="B614" s="37"/>
      <c r="C614" s="254" t="s">
        <v>660</v>
      </c>
      <c r="D614" s="254" t="s">
        <v>332</v>
      </c>
      <c r="E614" s="255" t="s">
        <v>661</v>
      </c>
      <c r="F614" s="256" t="s">
        <v>662</v>
      </c>
      <c r="G614" s="257" t="s">
        <v>179</v>
      </c>
      <c r="H614" s="258">
        <v>13</v>
      </c>
      <c r="I614" s="259"/>
      <c r="J614" s="260">
        <f t="shared" si="0"/>
        <v>0</v>
      </c>
      <c r="K614" s="256" t="s">
        <v>20</v>
      </c>
      <c r="L614" s="261"/>
      <c r="M614" s="262" t="s">
        <v>20</v>
      </c>
      <c r="N614" s="263" t="s">
        <v>40</v>
      </c>
      <c r="O614" s="66"/>
      <c r="P614" s="203">
        <f t="shared" si="1"/>
        <v>0</v>
      </c>
      <c r="Q614" s="203">
        <v>1E-3</v>
      </c>
      <c r="R614" s="203">
        <f t="shared" si="2"/>
        <v>1.3000000000000001E-2</v>
      </c>
      <c r="S614" s="203">
        <v>0</v>
      </c>
      <c r="T614" s="204">
        <f t="shared" si="3"/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205" t="s">
        <v>423</v>
      </c>
      <c r="AT614" s="205" t="s">
        <v>332</v>
      </c>
      <c r="AU614" s="205" t="s">
        <v>78</v>
      </c>
      <c r="AY614" s="19" t="s">
        <v>153</v>
      </c>
      <c r="BE614" s="206">
        <f t="shared" si="4"/>
        <v>0</v>
      </c>
      <c r="BF614" s="206">
        <f t="shared" si="5"/>
        <v>0</v>
      </c>
      <c r="BG614" s="206">
        <f t="shared" si="6"/>
        <v>0</v>
      </c>
      <c r="BH614" s="206">
        <f t="shared" si="7"/>
        <v>0</v>
      </c>
      <c r="BI614" s="206">
        <f t="shared" si="8"/>
        <v>0</v>
      </c>
      <c r="BJ614" s="19" t="s">
        <v>76</v>
      </c>
      <c r="BK614" s="206">
        <f t="shared" si="9"/>
        <v>0</v>
      </c>
      <c r="BL614" s="19" t="s">
        <v>304</v>
      </c>
      <c r="BM614" s="205" t="s">
        <v>663</v>
      </c>
    </row>
    <row r="615" spans="1:65" s="2" customFormat="1" ht="16.5" customHeight="1">
      <c r="A615" s="36"/>
      <c r="B615" s="37"/>
      <c r="C615" s="254" t="s">
        <v>664</v>
      </c>
      <c r="D615" s="254" t="s">
        <v>332</v>
      </c>
      <c r="E615" s="255" t="s">
        <v>665</v>
      </c>
      <c r="F615" s="256" t="s">
        <v>666</v>
      </c>
      <c r="G615" s="257" t="s">
        <v>179</v>
      </c>
      <c r="H615" s="258">
        <v>3</v>
      </c>
      <c r="I615" s="259"/>
      <c r="J615" s="260">
        <f t="shared" si="0"/>
        <v>0</v>
      </c>
      <c r="K615" s="256" t="s">
        <v>20</v>
      </c>
      <c r="L615" s="261"/>
      <c r="M615" s="262" t="s">
        <v>20</v>
      </c>
      <c r="N615" s="263" t="s">
        <v>40</v>
      </c>
      <c r="O615" s="66"/>
      <c r="P615" s="203">
        <f t="shared" si="1"/>
        <v>0</v>
      </c>
      <c r="Q615" s="203">
        <v>1E-3</v>
      </c>
      <c r="R615" s="203">
        <f t="shared" si="2"/>
        <v>3.0000000000000001E-3</v>
      </c>
      <c r="S615" s="203">
        <v>0</v>
      </c>
      <c r="T615" s="204">
        <f t="shared" si="3"/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205" t="s">
        <v>423</v>
      </c>
      <c r="AT615" s="205" t="s">
        <v>332</v>
      </c>
      <c r="AU615" s="205" t="s">
        <v>78</v>
      </c>
      <c r="AY615" s="19" t="s">
        <v>153</v>
      </c>
      <c r="BE615" s="206">
        <f t="shared" si="4"/>
        <v>0</v>
      </c>
      <c r="BF615" s="206">
        <f t="shared" si="5"/>
        <v>0</v>
      </c>
      <c r="BG615" s="206">
        <f t="shared" si="6"/>
        <v>0</v>
      </c>
      <c r="BH615" s="206">
        <f t="shared" si="7"/>
        <v>0</v>
      </c>
      <c r="BI615" s="206">
        <f t="shared" si="8"/>
        <v>0</v>
      </c>
      <c r="BJ615" s="19" t="s">
        <v>76</v>
      </c>
      <c r="BK615" s="206">
        <f t="shared" si="9"/>
        <v>0</v>
      </c>
      <c r="BL615" s="19" t="s">
        <v>304</v>
      </c>
      <c r="BM615" s="205" t="s">
        <v>667</v>
      </c>
    </row>
    <row r="616" spans="1:65" s="2" customFormat="1" ht="24" customHeight="1">
      <c r="A616" s="36"/>
      <c r="B616" s="37"/>
      <c r="C616" s="194" t="s">
        <v>668</v>
      </c>
      <c r="D616" s="194" t="s">
        <v>155</v>
      </c>
      <c r="E616" s="195" t="s">
        <v>669</v>
      </c>
      <c r="F616" s="196" t="s">
        <v>670</v>
      </c>
      <c r="G616" s="197" t="s">
        <v>179</v>
      </c>
      <c r="H616" s="198">
        <v>16</v>
      </c>
      <c r="I616" s="199"/>
      <c r="J616" s="200">
        <f t="shared" si="0"/>
        <v>0</v>
      </c>
      <c r="K616" s="196" t="s">
        <v>159</v>
      </c>
      <c r="L616" s="41"/>
      <c r="M616" s="201" t="s">
        <v>20</v>
      </c>
      <c r="N616" s="202" t="s">
        <v>40</v>
      </c>
      <c r="O616" s="66"/>
      <c r="P616" s="203">
        <f t="shared" si="1"/>
        <v>0</v>
      </c>
      <c r="Q616" s="203">
        <v>0</v>
      </c>
      <c r="R616" s="203">
        <f t="shared" si="2"/>
        <v>0</v>
      </c>
      <c r="S616" s="203">
        <v>0</v>
      </c>
      <c r="T616" s="204">
        <f t="shared" si="3"/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205" t="s">
        <v>304</v>
      </c>
      <c r="AT616" s="205" t="s">
        <v>155</v>
      </c>
      <c r="AU616" s="205" t="s">
        <v>78</v>
      </c>
      <c r="AY616" s="19" t="s">
        <v>153</v>
      </c>
      <c r="BE616" s="206">
        <f t="shared" si="4"/>
        <v>0</v>
      </c>
      <c r="BF616" s="206">
        <f t="shared" si="5"/>
        <v>0</v>
      </c>
      <c r="BG616" s="206">
        <f t="shared" si="6"/>
        <v>0</v>
      </c>
      <c r="BH616" s="206">
        <f t="shared" si="7"/>
        <v>0</v>
      </c>
      <c r="BI616" s="206">
        <f t="shared" si="8"/>
        <v>0</v>
      </c>
      <c r="BJ616" s="19" t="s">
        <v>76</v>
      </c>
      <c r="BK616" s="206">
        <f t="shared" si="9"/>
        <v>0</v>
      </c>
      <c r="BL616" s="19" t="s">
        <v>304</v>
      </c>
      <c r="BM616" s="205" t="s">
        <v>671</v>
      </c>
    </row>
    <row r="617" spans="1:65" s="2" customFormat="1" ht="16.5" customHeight="1">
      <c r="A617" s="36"/>
      <c r="B617" s="37"/>
      <c r="C617" s="254" t="s">
        <v>672</v>
      </c>
      <c r="D617" s="254" t="s">
        <v>332</v>
      </c>
      <c r="E617" s="255" t="s">
        <v>673</v>
      </c>
      <c r="F617" s="256" t="s">
        <v>674</v>
      </c>
      <c r="G617" s="257" t="s">
        <v>179</v>
      </c>
      <c r="H617" s="258">
        <v>13</v>
      </c>
      <c r="I617" s="259"/>
      <c r="J617" s="260">
        <f t="shared" si="0"/>
        <v>0</v>
      </c>
      <c r="K617" s="256" t="s">
        <v>20</v>
      </c>
      <c r="L617" s="261"/>
      <c r="M617" s="262" t="s">
        <v>20</v>
      </c>
      <c r="N617" s="263" t="s">
        <v>40</v>
      </c>
      <c r="O617" s="66"/>
      <c r="P617" s="203">
        <f t="shared" si="1"/>
        <v>0</v>
      </c>
      <c r="Q617" s="203">
        <v>1.5E-3</v>
      </c>
      <c r="R617" s="203">
        <f t="shared" si="2"/>
        <v>1.95E-2</v>
      </c>
      <c r="S617" s="203">
        <v>0</v>
      </c>
      <c r="T617" s="204">
        <f t="shared" si="3"/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205" t="s">
        <v>423</v>
      </c>
      <c r="AT617" s="205" t="s">
        <v>332</v>
      </c>
      <c r="AU617" s="205" t="s">
        <v>78</v>
      </c>
      <c r="AY617" s="19" t="s">
        <v>153</v>
      </c>
      <c r="BE617" s="206">
        <f t="shared" si="4"/>
        <v>0</v>
      </c>
      <c r="BF617" s="206">
        <f t="shared" si="5"/>
        <v>0</v>
      </c>
      <c r="BG617" s="206">
        <f t="shared" si="6"/>
        <v>0</v>
      </c>
      <c r="BH617" s="206">
        <f t="shared" si="7"/>
        <v>0</v>
      </c>
      <c r="BI617" s="206">
        <f t="shared" si="8"/>
        <v>0</v>
      </c>
      <c r="BJ617" s="19" t="s">
        <v>76</v>
      </c>
      <c r="BK617" s="206">
        <f t="shared" si="9"/>
        <v>0</v>
      </c>
      <c r="BL617" s="19" t="s">
        <v>304</v>
      </c>
      <c r="BM617" s="205" t="s">
        <v>675</v>
      </c>
    </row>
    <row r="618" spans="1:65" s="2" customFormat="1" ht="16.5" customHeight="1">
      <c r="A618" s="36"/>
      <c r="B618" s="37"/>
      <c r="C618" s="254" t="s">
        <v>676</v>
      </c>
      <c r="D618" s="254" t="s">
        <v>332</v>
      </c>
      <c r="E618" s="255" t="s">
        <v>677</v>
      </c>
      <c r="F618" s="256" t="s">
        <v>678</v>
      </c>
      <c r="G618" s="257" t="s">
        <v>179</v>
      </c>
      <c r="H618" s="258">
        <v>3</v>
      </c>
      <c r="I618" s="259"/>
      <c r="J618" s="260">
        <f t="shared" si="0"/>
        <v>0</v>
      </c>
      <c r="K618" s="256" t="s">
        <v>20</v>
      </c>
      <c r="L618" s="261"/>
      <c r="M618" s="262" t="s">
        <v>20</v>
      </c>
      <c r="N618" s="263" t="s">
        <v>40</v>
      </c>
      <c r="O618" s="66"/>
      <c r="P618" s="203">
        <f t="shared" si="1"/>
        <v>0</v>
      </c>
      <c r="Q618" s="203">
        <v>1.5E-3</v>
      </c>
      <c r="R618" s="203">
        <f t="shared" si="2"/>
        <v>4.5000000000000005E-3</v>
      </c>
      <c r="S618" s="203">
        <v>0</v>
      </c>
      <c r="T618" s="204">
        <f t="shared" si="3"/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205" t="s">
        <v>423</v>
      </c>
      <c r="AT618" s="205" t="s">
        <v>332</v>
      </c>
      <c r="AU618" s="205" t="s">
        <v>78</v>
      </c>
      <c r="AY618" s="19" t="s">
        <v>153</v>
      </c>
      <c r="BE618" s="206">
        <f t="shared" si="4"/>
        <v>0</v>
      </c>
      <c r="BF618" s="206">
        <f t="shared" si="5"/>
        <v>0</v>
      </c>
      <c r="BG618" s="206">
        <f t="shared" si="6"/>
        <v>0</v>
      </c>
      <c r="BH618" s="206">
        <f t="shared" si="7"/>
        <v>0</v>
      </c>
      <c r="BI618" s="206">
        <f t="shared" si="8"/>
        <v>0</v>
      </c>
      <c r="BJ618" s="19" t="s">
        <v>76</v>
      </c>
      <c r="BK618" s="206">
        <f t="shared" si="9"/>
        <v>0</v>
      </c>
      <c r="BL618" s="19" t="s">
        <v>304</v>
      </c>
      <c r="BM618" s="205" t="s">
        <v>679</v>
      </c>
    </row>
    <row r="619" spans="1:65" s="2" customFormat="1" ht="24" customHeight="1">
      <c r="A619" s="36"/>
      <c r="B619" s="37"/>
      <c r="C619" s="194" t="s">
        <v>680</v>
      </c>
      <c r="D619" s="194" t="s">
        <v>155</v>
      </c>
      <c r="E619" s="195" t="s">
        <v>681</v>
      </c>
      <c r="F619" s="196" t="s">
        <v>682</v>
      </c>
      <c r="G619" s="197" t="s">
        <v>179</v>
      </c>
      <c r="H619" s="198">
        <v>2</v>
      </c>
      <c r="I619" s="199"/>
      <c r="J619" s="200">
        <f t="shared" si="0"/>
        <v>0</v>
      </c>
      <c r="K619" s="196" t="s">
        <v>159</v>
      </c>
      <c r="L619" s="41"/>
      <c r="M619" s="201" t="s">
        <v>20</v>
      </c>
      <c r="N619" s="202" t="s">
        <v>40</v>
      </c>
      <c r="O619" s="66"/>
      <c r="P619" s="203">
        <f t="shared" si="1"/>
        <v>0</v>
      </c>
      <c r="Q619" s="203">
        <v>0</v>
      </c>
      <c r="R619" s="203">
        <f t="shared" si="2"/>
        <v>0</v>
      </c>
      <c r="S619" s="203">
        <v>0</v>
      </c>
      <c r="T619" s="204">
        <f t="shared" si="3"/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205" t="s">
        <v>304</v>
      </c>
      <c r="AT619" s="205" t="s">
        <v>155</v>
      </c>
      <c r="AU619" s="205" t="s">
        <v>78</v>
      </c>
      <c r="AY619" s="19" t="s">
        <v>153</v>
      </c>
      <c r="BE619" s="206">
        <f t="shared" si="4"/>
        <v>0</v>
      </c>
      <c r="BF619" s="206">
        <f t="shared" si="5"/>
        <v>0</v>
      </c>
      <c r="BG619" s="206">
        <f t="shared" si="6"/>
        <v>0</v>
      </c>
      <c r="BH619" s="206">
        <f t="shared" si="7"/>
        <v>0</v>
      </c>
      <c r="BI619" s="206">
        <f t="shared" si="8"/>
        <v>0</v>
      </c>
      <c r="BJ619" s="19" t="s">
        <v>76</v>
      </c>
      <c r="BK619" s="206">
        <f t="shared" si="9"/>
        <v>0</v>
      </c>
      <c r="BL619" s="19" t="s">
        <v>304</v>
      </c>
      <c r="BM619" s="205" t="s">
        <v>683</v>
      </c>
    </row>
    <row r="620" spans="1:65" s="2" customFormat="1" ht="16.5" customHeight="1">
      <c r="A620" s="36"/>
      <c r="B620" s="37"/>
      <c r="C620" s="254" t="s">
        <v>684</v>
      </c>
      <c r="D620" s="254" t="s">
        <v>332</v>
      </c>
      <c r="E620" s="255" t="s">
        <v>685</v>
      </c>
      <c r="F620" s="256" t="s">
        <v>686</v>
      </c>
      <c r="G620" s="257" t="s">
        <v>179</v>
      </c>
      <c r="H620" s="258">
        <v>2</v>
      </c>
      <c r="I620" s="259"/>
      <c r="J620" s="260">
        <f t="shared" si="0"/>
        <v>0</v>
      </c>
      <c r="K620" s="256" t="s">
        <v>20</v>
      </c>
      <c r="L620" s="261"/>
      <c r="M620" s="262" t="s">
        <v>20</v>
      </c>
      <c r="N620" s="263" t="s">
        <v>40</v>
      </c>
      <c r="O620" s="66"/>
      <c r="P620" s="203">
        <f t="shared" si="1"/>
        <v>0</v>
      </c>
      <c r="Q620" s="203">
        <v>0</v>
      </c>
      <c r="R620" s="203">
        <f t="shared" si="2"/>
        <v>0</v>
      </c>
      <c r="S620" s="203">
        <v>0</v>
      </c>
      <c r="T620" s="204">
        <f t="shared" si="3"/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205" t="s">
        <v>423</v>
      </c>
      <c r="AT620" s="205" t="s">
        <v>332</v>
      </c>
      <c r="AU620" s="205" t="s">
        <v>78</v>
      </c>
      <c r="AY620" s="19" t="s">
        <v>153</v>
      </c>
      <c r="BE620" s="206">
        <f t="shared" si="4"/>
        <v>0</v>
      </c>
      <c r="BF620" s="206">
        <f t="shared" si="5"/>
        <v>0</v>
      </c>
      <c r="BG620" s="206">
        <f t="shared" si="6"/>
        <v>0</v>
      </c>
      <c r="BH620" s="206">
        <f t="shared" si="7"/>
        <v>0</v>
      </c>
      <c r="BI620" s="206">
        <f t="shared" si="8"/>
        <v>0</v>
      </c>
      <c r="BJ620" s="19" t="s">
        <v>76</v>
      </c>
      <c r="BK620" s="206">
        <f t="shared" si="9"/>
        <v>0</v>
      </c>
      <c r="BL620" s="19" t="s">
        <v>304</v>
      </c>
      <c r="BM620" s="205" t="s">
        <v>687</v>
      </c>
    </row>
    <row r="621" spans="1:65" s="2" customFormat="1" ht="36" customHeight="1">
      <c r="A621" s="36"/>
      <c r="B621" s="37"/>
      <c r="C621" s="194" t="s">
        <v>688</v>
      </c>
      <c r="D621" s="194" t="s">
        <v>155</v>
      </c>
      <c r="E621" s="195" t="s">
        <v>689</v>
      </c>
      <c r="F621" s="196" t="s">
        <v>690</v>
      </c>
      <c r="G621" s="197" t="s">
        <v>201</v>
      </c>
      <c r="H621" s="198">
        <v>0.29099999999999998</v>
      </c>
      <c r="I621" s="199"/>
      <c r="J621" s="200">
        <f t="shared" si="0"/>
        <v>0</v>
      </c>
      <c r="K621" s="196" t="s">
        <v>159</v>
      </c>
      <c r="L621" s="41"/>
      <c r="M621" s="201" t="s">
        <v>20</v>
      </c>
      <c r="N621" s="202" t="s">
        <v>40</v>
      </c>
      <c r="O621" s="66"/>
      <c r="P621" s="203">
        <f t="shared" si="1"/>
        <v>0</v>
      </c>
      <c r="Q621" s="203">
        <v>0</v>
      </c>
      <c r="R621" s="203">
        <f t="shared" si="2"/>
        <v>0</v>
      </c>
      <c r="S621" s="203">
        <v>0</v>
      </c>
      <c r="T621" s="204">
        <f t="shared" si="3"/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205" t="s">
        <v>304</v>
      </c>
      <c r="AT621" s="205" t="s">
        <v>155</v>
      </c>
      <c r="AU621" s="205" t="s">
        <v>78</v>
      </c>
      <c r="AY621" s="19" t="s">
        <v>153</v>
      </c>
      <c r="BE621" s="206">
        <f t="shared" si="4"/>
        <v>0</v>
      </c>
      <c r="BF621" s="206">
        <f t="shared" si="5"/>
        <v>0</v>
      </c>
      <c r="BG621" s="206">
        <f t="shared" si="6"/>
        <v>0</v>
      </c>
      <c r="BH621" s="206">
        <f t="shared" si="7"/>
        <v>0</v>
      </c>
      <c r="BI621" s="206">
        <f t="shared" si="8"/>
        <v>0</v>
      </c>
      <c r="BJ621" s="19" t="s">
        <v>76</v>
      </c>
      <c r="BK621" s="206">
        <f t="shared" si="9"/>
        <v>0</v>
      </c>
      <c r="BL621" s="19" t="s">
        <v>304</v>
      </c>
      <c r="BM621" s="205" t="s">
        <v>691</v>
      </c>
    </row>
    <row r="622" spans="1:65" s="2" customFormat="1" ht="48" customHeight="1">
      <c r="A622" s="36"/>
      <c r="B622" s="37"/>
      <c r="C622" s="194" t="s">
        <v>692</v>
      </c>
      <c r="D622" s="194" t="s">
        <v>155</v>
      </c>
      <c r="E622" s="195" t="s">
        <v>693</v>
      </c>
      <c r="F622" s="196" t="s">
        <v>694</v>
      </c>
      <c r="G622" s="197" t="s">
        <v>201</v>
      </c>
      <c r="H622" s="198">
        <v>0.29099999999999998</v>
      </c>
      <c r="I622" s="199"/>
      <c r="J622" s="200">
        <f t="shared" si="0"/>
        <v>0</v>
      </c>
      <c r="K622" s="196" t="s">
        <v>159</v>
      </c>
      <c r="L622" s="41"/>
      <c r="M622" s="201" t="s">
        <v>20</v>
      </c>
      <c r="N622" s="202" t="s">
        <v>40</v>
      </c>
      <c r="O622" s="66"/>
      <c r="P622" s="203">
        <f t="shared" si="1"/>
        <v>0</v>
      </c>
      <c r="Q622" s="203">
        <v>0</v>
      </c>
      <c r="R622" s="203">
        <f t="shared" si="2"/>
        <v>0</v>
      </c>
      <c r="S622" s="203">
        <v>0</v>
      </c>
      <c r="T622" s="204">
        <f t="shared" si="3"/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205" t="s">
        <v>304</v>
      </c>
      <c r="AT622" s="205" t="s">
        <v>155</v>
      </c>
      <c r="AU622" s="205" t="s">
        <v>78</v>
      </c>
      <c r="AY622" s="19" t="s">
        <v>153</v>
      </c>
      <c r="BE622" s="206">
        <f t="shared" si="4"/>
        <v>0</v>
      </c>
      <c r="BF622" s="206">
        <f t="shared" si="5"/>
        <v>0</v>
      </c>
      <c r="BG622" s="206">
        <f t="shared" si="6"/>
        <v>0</v>
      </c>
      <c r="BH622" s="206">
        <f t="shared" si="7"/>
        <v>0</v>
      </c>
      <c r="BI622" s="206">
        <f t="shared" si="8"/>
        <v>0</v>
      </c>
      <c r="BJ622" s="19" t="s">
        <v>76</v>
      </c>
      <c r="BK622" s="206">
        <f t="shared" si="9"/>
        <v>0</v>
      </c>
      <c r="BL622" s="19" t="s">
        <v>304</v>
      </c>
      <c r="BM622" s="205" t="s">
        <v>695</v>
      </c>
    </row>
    <row r="623" spans="1:65" s="2" customFormat="1" ht="48" customHeight="1">
      <c r="A623" s="36"/>
      <c r="B623" s="37"/>
      <c r="C623" s="194" t="s">
        <v>696</v>
      </c>
      <c r="D623" s="194" t="s">
        <v>155</v>
      </c>
      <c r="E623" s="195" t="s">
        <v>697</v>
      </c>
      <c r="F623" s="196" t="s">
        <v>698</v>
      </c>
      <c r="G623" s="197" t="s">
        <v>201</v>
      </c>
      <c r="H623" s="198">
        <v>0.29099999999999998</v>
      </c>
      <c r="I623" s="199"/>
      <c r="J623" s="200">
        <f t="shared" si="0"/>
        <v>0</v>
      </c>
      <c r="K623" s="196" t="s">
        <v>159</v>
      </c>
      <c r="L623" s="41"/>
      <c r="M623" s="201" t="s">
        <v>20</v>
      </c>
      <c r="N623" s="202" t="s">
        <v>40</v>
      </c>
      <c r="O623" s="66"/>
      <c r="P623" s="203">
        <f t="shared" si="1"/>
        <v>0</v>
      </c>
      <c r="Q623" s="203">
        <v>0</v>
      </c>
      <c r="R623" s="203">
        <f t="shared" si="2"/>
        <v>0</v>
      </c>
      <c r="S623" s="203">
        <v>0</v>
      </c>
      <c r="T623" s="204">
        <f t="shared" si="3"/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205" t="s">
        <v>304</v>
      </c>
      <c r="AT623" s="205" t="s">
        <v>155</v>
      </c>
      <c r="AU623" s="205" t="s">
        <v>78</v>
      </c>
      <c r="AY623" s="19" t="s">
        <v>153</v>
      </c>
      <c r="BE623" s="206">
        <f t="shared" si="4"/>
        <v>0</v>
      </c>
      <c r="BF623" s="206">
        <f t="shared" si="5"/>
        <v>0</v>
      </c>
      <c r="BG623" s="206">
        <f t="shared" si="6"/>
        <v>0</v>
      </c>
      <c r="BH623" s="206">
        <f t="shared" si="7"/>
        <v>0</v>
      </c>
      <c r="BI623" s="206">
        <f t="shared" si="8"/>
        <v>0</v>
      </c>
      <c r="BJ623" s="19" t="s">
        <v>76</v>
      </c>
      <c r="BK623" s="206">
        <f t="shared" si="9"/>
        <v>0</v>
      </c>
      <c r="BL623" s="19" t="s">
        <v>304</v>
      </c>
      <c r="BM623" s="205" t="s">
        <v>699</v>
      </c>
    </row>
    <row r="624" spans="1:65" s="12" customFormat="1" ht="22.9" customHeight="1">
      <c r="B624" s="178"/>
      <c r="C624" s="179"/>
      <c r="D624" s="180" t="s">
        <v>68</v>
      </c>
      <c r="E624" s="192" t="s">
        <v>700</v>
      </c>
      <c r="F624" s="192" t="s">
        <v>701</v>
      </c>
      <c r="G624" s="179"/>
      <c r="H624" s="179"/>
      <c r="I624" s="182"/>
      <c r="J624" s="193">
        <f>BK624</f>
        <v>0</v>
      </c>
      <c r="K624" s="179"/>
      <c r="L624" s="184"/>
      <c r="M624" s="185"/>
      <c r="N624" s="186"/>
      <c r="O624" s="186"/>
      <c r="P624" s="187">
        <f>SUM(P625:P650)</f>
        <v>0</v>
      </c>
      <c r="Q624" s="186"/>
      <c r="R624" s="187">
        <f>SUM(R625:R650)</f>
        <v>0.19689112815999998</v>
      </c>
      <c r="S624" s="186"/>
      <c r="T624" s="188">
        <f>SUM(T625:T650)</f>
        <v>6.9760000000000003E-2</v>
      </c>
      <c r="AR624" s="189" t="s">
        <v>78</v>
      </c>
      <c r="AT624" s="190" t="s">
        <v>68</v>
      </c>
      <c r="AU624" s="190" t="s">
        <v>76</v>
      </c>
      <c r="AY624" s="189" t="s">
        <v>153</v>
      </c>
      <c r="BK624" s="191">
        <f>SUM(BK625:BK650)</f>
        <v>0</v>
      </c>
    </row>
    <row r="625" spans="1:65" s="2" customFormat="1" ht="16.5" customHeight="1">
      <c r="A625" s="36"/>
      <c r="B625" s="37"/>
      <c r="C625" s="194" t="s">
        <v>702</v>
      </c>
      <c r="D625" s="194" t="s">
        <v>155</v>
      </c>
      <c r="E625" s="195" t="s">
        <v>703</v>
      </c>
      <c r="F625" s="196" t="s">
        <v>704</v>
      </c>
      <c r="G625" s="197" t="s">
        <v>179</v>
      </c>
      <c r="H625" s="198">
        <v>1</v>
      </c>
      <c r="I625" s="199"/>
      <c r="J625" s="200">
        <f>ROUND(I625*H625,2)</f>
        <v>0</v>
      </c>
      <c r="K625" s="196" t="s">
        <v>20</v>
      </c>
      <c r="L625" s="41"/>
      <c r="M625" s="201" t="s">
        <v>20</v>
      </c>
      <c r="N625" s="202" t="s">
        <v>40</v>
      </c>
      <c r="O625" s="66"/>
      <c r="P625" s="203">
        <f>O625*H625</f>
        <v>0</v>
      </c>
      <c r="Q625" s="203">
        <v>0</v>
      </c>
      <c r="R625" s="203">
        <f>Q625*H625</f>
        <v>0</v>
      </c>
      <c r="S625" s="203">
        <v>0</v>
      </c>
      <c r="T625" s="204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205" t="s">
        <v>304</v>
      </c>
      <c r="AT625" s="205" t="s">
        <v>155</v>
      </c>
      <c r="AU625" s="205" t="s">
        <v>78</v>
      </c>
      <c r="AY625" s="19" t="s">
        <v>153</v>
      </c>
      <c r="BE625" s="206">
        <f>IF(N625="základní",J625,0)</f>
        <v>0</v>
      </c>
      <c r="BF625" s="206">
        <f>IF(N625="snížená",J625,0)</f>
        <v>0</v>
      </c>
      <c r="BG625" s="206">
        <f>IF(N625="zákl. přenesená",J625,0)</f>
        <v>0</v>
      </c>
      <c r="BH625" s="206">
        <f>IF(N625="sníž. přenesená",J625,0)</f>
        <v>0</v>
      </c>
      <c r="BI625" s="206">
        <f>IF(N625="nulová",J625,0)</f>
        <v>0</v>
      </c>
      <c r="BJ625" s="19" t="s">
        <v>76</v>
      </c>
      <c r="BK625" s="206">
        <f>ROUND(I625*H625,2)</f>
        <v>0</v>
      </c>
      <c r="BL625" s="19" t="s">
        <v>304</v>
      </c>
      <c r="BM625" s="205" t="s">
        <v>705</v>
      </c>
    </row>
    <row r="626" spans="1:65" s="2" customFormat="1" ht="24" customHeight="1">
      <c r="A626" s="36"/>
      <c r="B626" s="37"/>
      <c r="C626" s="254" t="s">
        <v>706</v>
      </c>
      <c r="D626" s="254" t="s">
        <v>332</v>
      </c>
      <c r="E626" s="255" t="s">
        <v>707</v>
      </c>
      <c r="F626" s="256" t="s">
        <v>708</v>
      </c>
      <c r="G626" s="257" t="s">
        <v>179</v>
      </c>
      <c r="H626" s="258">
        <v>1</v>
      </c>
      <c r="I626" s="259"/>
      <c r="J626" s="260">
        <f>ROUND(I626*H626,2)</f>
        <v>0</v>
      </c>
      <c r="K626" s="256" t="s">
        <v>20</v>
      </c>
      <c r="L626" s="261"/>
      <c r="M626" s="262" t="s">
        <v>20</v>
      </c>
      <c r="N626" s="263" t="s">
        <v>40</v>
      </c>
      <c r="O626" s="66"/>
      <c r="P626" s="203">
        <f>O626*H626</f>
        <v>0</v>
      </c>
      <c r="Q626" s="203">
        <v>0.18</v>
      </c>
      <c r="R626" s="203">
        <f>Q626*H626</f>
        <v>0.18</v>
      </c>
      <c r="S626" s="203">
        <v>0</v>
      </c>
      <c r="T626" s="204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205" t="s">
        <v>423</v>
      </c>
      <c r="AT626" s="205" t="s">
        <v>332</v>
      </c>
      <c r="AU626" s="205" t="s">
        <v>78</v>
      </c>
      <c r="AY626" s="19" t="s">
        <v>153</v>
      </c>
      <c r="BE626" s="206">
        <f>IF(N626="základní",J626,0)</f>
        <v>0</v>
      </c>
      <c r="BF626" s="206">
        <f>IF(N626="snížená",J626,0)</f>
        <v>0</v>
      </c>
      <c r="BG626" s="206">
        <f>IF(N626="zákl. přenesená",J626,0)</f>
        <v>0</v>
      </c>
      <c r="BH626" s="206">
        <f>IF(N626="sníž. přenesená",J626,0)</f>
        <v>0</v>
      </c>
      <c r="BI626" s="206">
        <f>IF(N626="nulová",J626,0)</f>
        <v>0</v>
      </c>
      <c r="BJ626" s="19" t="s">
        <v>76</v>
      </c>
      <c r="BK626" s="206">
        <f>ROUND(I626*H626,2)</f>
        <v>0</v>
      </c>
      <c r="BL626" s="19" t="s">
        <v>304</v>
      </c>
      <c r="BM626" s="205" t="s">
        <v>709</v>
      </c>
    </row>
    <row r="627" spans="1:65" s="2" customFormat="1" ht="39">
      <c r="A627" s="36"/>
      <c r="B627" s="37"/>
      <c r="C627" s="38"/>
      <c r="D627" s="209" t="s">
        <v>315</v>
      </c>
      <c r="E627" s="38"/>
      <c r="F627" s="251" t="s">
        <v>710</v>
      </c>
      <c r="G627" s="38"/>
      <c r="H627" s="38"/>
      <c r="I627" s="117"/>
      <c r="J627" s="38"/>
      <c r="K627" s="38"/>
      <c r="L627" s="41"/>
      <c r="M627" s="252"/>
      <c r="N627" s="253"/>
      <c r="O627" s="66"/>
      <c r="P627" s="66"/>
      <c r="Q627" s="66"/>
      <c r="R627" s="66"/>
      <c r="S627" s="66"/>
      <c r="T627" s="67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T627" s="19" t="s">
        <v>315</v>
      </c>
      <c r="AU627" s="19" t="s">
        <v>78</v>
      </c>
    </row>
    <row r="628" spans="1:65" s="2" customFormat="1" ht="16.5" customHeight="1">
      <c r="A628" s="36"/>
      <c r="B628" s="37"/>
      <c r="C628" s="194" t="s">
        <v>711</v>
      </c>
      <c r="D628" s="194" t="s">
        <v>155</v>
      </c>
      <c r="E628" s="195" t="s">
        <v>712</v>
      </c>
      <c r="F628" s="196" t="s">
        <v>713</v>
      </c>
      <c r="G628" s="197" t="s">
        <v>208</v>
      </c>
      <c r="H628" s="198">
        <v>3.488</v>
      </c>
      <c r="I628" s="199"/>
      <c r="J628" s="200">
        <f>ROUND(I628*H628,2)</f>
        <v>0</v>
      </c>
      <c r="K628" s="196" t="s">
        <v>159</v>
      </c>
      <c r="L628" s="41"/>
      <c r="M628" s="201" t="s">
        <v>20</v>
      </c>
      <c r="N628" s="202" t="s">
        <v>40</v>
      </c>
      <c r="O628" s="66"/>
      <c r="P628" s="203">
        <f>O628*H628</f>
        <v>0</v>
      </c>
      <c r="Q628" s="203">
        <v>0</v>
      </c>
      <c r="R628" s="203">
        <f>Q628*H628</f>
        <v>0</v>
      </c>
      <c r="S628" s="203">
        <v>0.02</v>
      </c>
      <c r="T628" s="204">
        <f>S628*H628</f>
        <v>6.9760000000000003E-2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205" t="s">
        <v>304</v>
      </c>
      <c r="AT628" s="205" t="s">
        <v>155</v>
      </c>
      <c r="AU628" s="205" t="s">
        <v>78</v>
      </c>
      <c r="AY628" s="19" t="s">
        <v>153</v>
      </c>
      <c r="BE628" s="206">
        <f>IF(N628="základní",J628,0)</f>
        <v>0</v>
      </c>
      <c r="BF628" s="206">
        <f>IF(N628="snížená",J628,0)</f>
        <v>0</v>
      </c>
      <c r="BG628" s="206">
        <f>IF(N628="zákl. přenesená",J628,0)</f>
        <v>0</v>
      </c>
      <c r="BH628" s="206">
        <f>IF(N628="sníž. přenesená",J628,0)</f>
        <v>0</v>
      </c>
      <c r="BI628" s="206">
        <f>IF(N628="nulová",J628,0)</f>
        <v>0</v>
      </c>
      <c r="BJ628" s="19" t="s">
        <v>76</v>
      </c>
      <c r="BK628" s="206">
        <f>ROUND(I628*H628,2)</f>
        <v>0</v>
      </c>
      <c r="BL628" s="19" t="s">
        <v>304</v>
      </c>
      <c r="BM628" s="205" t="s">
        <v>714</v>
      </c>
    </row>
    <row r="629" spans="1:65" s="13" customFormat="1" ht="11.25">
      <c r="B629" s="207"/>
      <c r="C629" s="208"/>
      <c r="D629" s="209" t="s">
        <v>162</v>
      </c>
      <c r="E629" s="210" t="s">
        <v>20</v>
      </c>
      <c r="F629" s="211" t="s">
        <v>715</v>
      </c>
      <c r="G629" s="208"/>
      <c r="H629" s="210" t="s">
        <v>20</v>
      </c>
      <c r="I629" s="212"/>
      <c r="J629" s="208"/>
      <c r="K629" s="208"/>
      <c r="L629" s="213"/>
      <c r="M629" s="214"/>
      <c r="N629" s="215"/>
      <c r="O629" s="215"/>
      <c r="P629" s="215"/>
      <c r="Q629" s="215"/>
      <c r="R629" s="215"/>
      <c r="S629" s="215"/>
      <c r="T629" s="216"/>
      <c r="AT629" s="217" t="s">
        <v>162</v>
      </c>
      <c r="AU629" s="217" t="s">
        <v>78</v>
      </c>
      <c r="AV629" s="13" t="s">
        <v>76</v>
      </c>
      <c r="AW629" s="13" t="s">
        <v>31</v>
      </c>
      <c r="AX629" s="13" t="s">
        <v>69</v>
      </c>
      <c r="AY629" s="217" t="s">
        <v>153</v>
      </c>
    </row>
    <row r="630" spans="1:65" s="14" customFormat="1" ht="11.25">
      <c r="B630" s="218"/>
      <c r="C630" s="219"/>
      <c r="D630" s="209" t="s">
        <v>162</v>
      </c>
      <c r="E630" s="220" t="s">
        <v>20</v>
      </c>
      <c r="F630" s="221" t="s">
        <v>285</v>
      </c>
      <c r="G630" s="219"/>
      <c r="H630" s="222">
        <v>1.67</v>
      </c>
      <c r="I630" s="223"/>
      <c r="J630" s="219"/>
      <c r="K630" s="219"/>
      <c r="L630" s="224"/>
      <c r="M630" s="225"/>
      <c r="N630" s="226"/>
      <c r="O630" s="226"/>
      <c r="P630" s="226"/>
      <c r="Q630" s="226"/>
      <c r="R630" s="226"/>
      <c r="S630" s="226"/>
      <c r="T630" s="227"/>
      <c r="AT630" s="228" t="s">
        <v>162</v>
      </c>
      <c r="AU630" s="228" t="s">
        <v>78</v>
      </c>
      <c r="AV630" s="14" t="s">
        <v>78</v>
      </c>
      <c r="AW630" s="14" t="s">
        <v>31</v>
      </c>
      <c r="AX630" s="14" t="s">
        <v>69</v>
      </c>
      <c r="AY630" s="228" t="s">
        <v>153</v>
      </c>
    </row>
    <row r="631" spans="1:65" s="13" customFormat="1" ht="11.25">
      <c r="B631" s="207"/>
      <c r="C631" s="208"/>
      <c r="D631" s="209" t="s">
        <v>162</v>
      </c>
      <c r="E631" s="210" t="s">
        <v>20</v>
      </c>
      <c r="F631" s="211" t="s">
        <v>716</v>
      </c>
      <c r="G631" s="208"/>
      <c r="H631" s="210" t="s">
        <v>20</v>
      </c>
      <c r="I631" s="212"/>
      <c r="J631" s="208"/>
      <c r="K631" s="208"/>
      <c r="L631" s="213"/>
      <c r="M631" s="214"/>
      <c r="N631" s="215"/>
      <c r="O631" s="215"/>
      <c r="P631" s="215"/>
      <c r="Q631" s="215"/>
      <c r="R631" s="215"/>
      <c r="S631" s="215"/>
      <c r="T631" s="216"/>
      <c r="AT631" s="217" t="s">
        <v>162</v>
      </c>
      <c r="AU631" s="217" t="s">
        <v>78</v>
      </c>
      <c r="AV631" s="13" t="s">
        <v>76</v>
      </c>
      <c r="AW631" s="13" t="s">
        <v>31</v>
      </c>
      <c r="AX631" s="13" t="s">
        <v>69</v>
      </c>
      <c r="AY631" s="217" t="s">
        <v>153</v>
      </c>
    </row>
    <row r="632" spans="1:65" s="14" customFormat="1" ht="11.25">
      <c r="B632" s="218"/>
      <c r="C632" s="219"/>
      <c r="D632" s="209" t="s">
        <v>162</v>
      </c>
      <c r="E632" s="220" t="s">
        <v>20</v>
      </c>
      <c r="F632" s="221" t="s">
        <v>219</v>
      </c>
      <c r="G632" s="219"/>
      <c r="H632" s="222">
        <v>1.8180000000000001</v>
      </c>
      <c r="I632" s="223"/>
      <c r="J632" s="219"/>
      <c r="K632" s="219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162</v>
      </c>
      <c r="AU632" s="228" t="s">
        <v>78</v>
      </c>
      <c r="AV632" s="14" t="s">
        <v>78</v>
      </c>
      <c r="AW632" s="14" t="s">
        <v>31</v>
      </c>
      <c r="AX632" s="14" t="s">
        <v>69</v>
      </c>
      <c r="AY632" s="228" t="s">
        <v>153</v>
      </c>
    </row>
    <row r="633" spans="1:65" s="16" customFormat="1" ht="11.25">
      <c r="B633" s="240"/>
      <c r="C633" s="241"/>
      <c r="D633" s="209" t="s">
        <v>162</v>
      </c>
      <c r="E633" s="242" t="s">
        <v>20</v>
      </c>
      <c r="F633" s="243" t="s">
        <v>176</v>
      </c>
      <c r="G633" s="241"/>
      <c r="H633" s="244">
        <v>3.488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AT633" s="250" t="s">
        <v>162</v>
      </c>
      <c r="AU633" s="250" t="s">
        <v>78</v>
      </c>
      <c r="AV633" s="16" t="s">
        <v>160</v>
      </c>
      <c r="AW633" s="16" t="s">
        <v>31</v>
      </c>
      <c r="AX633" s="16" t="s">
        <v>76</v>
      </c>
      <c r="AY633" s="250" t="s">
        <v>153</v>
      </c>
    </row>
    <row r="634" spans="1:65" s="2" customFormat="1" ht="16.5" customHeight="1">
      <c r="A634" s="36"/>
      <c r="B634" s="37"/>
      <c r="C634" s="194" t="s">
        <v>717</v>
      </c>
      <c r="D634" s="194" t="s">
        <v>155</v>
      </c>
      <c r="E634" s="195" t="s">
        <v>718</v>
      </c>
      <c r="F634" s="196" t="s">
        <v>719</v>
      </c>
      <c r="G634" s="197" t="s">
        <v>208</v>
      </c>
      <c r="H634" s="198">
        <v>11.04</v>
      </c>
      <c r="I634" s="199"/>
      <c r="J634" s="200">
        <f>ROUND(I634*H634,2)</f>
        <v>0</v>
      </c>
      <c r="K634" s="196" t="s">
        <v>159</v>
      </c>
      <c r="L634" s="41"/>
      <c r="M634" s="201" t="s">
        <v>20</v>
      </c>
      <c r="N634" s="202" t="s">
        <v>40</v>
      </c>
      <c r="O634" s="66"/>
      <c r="P634" s="203">
        <f>O634*H634</f>
        <v>0</v>
      </c>
      <c r="Q634" s="203">
        <v>5.5415000000000002E-6</v>
      </c>
      <c r="R634" s="203">
        <f>Q634*H634</f>
        <v>6.117816E-5</v>
      </c>
      <c r="S634" s="203">
        <v>0</v>
      </c>
      <c r="T634" s="204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205" t="s">
        <v>304</v>
      </c>
      <c r="AT634" s="205" t="s">
        <v>155</v>
      </c>
      <c r="AU634" s="205" t="s">
        <v>78</v>
      </c>
      <c r="AY634" s="19" t="s">
        <v>153</v>
      </c>
      <c r="BE634" s="206">
        <f>IF(N634="základní",J634,0)</f>
        <v>0</v>
      </c>
      <c r="BF634" s="206">
        <f>IF(N634="snížená",J634,0)</f>
        <v>0</v>
      </c>
      <c r="BG634" s="206">
        <f>IF(N634="zákl. přenesená",J634,0)</f>
        <v>0</v>
      </c>
      <c r="BH634" s="206">
        <f>IF(N634="sníž. přenesená",J634,0)</f>
        <v>0</v>
      </c>
      <c r="BI634" s="206">
        <f>IF(N634="nulová",J634,0)</f>
        <v>0</v>
      </c>
      <c r="BJ634" s="19" t="s">
        <v>76</v>
      </c>
      <c r="BK634" s="206">
        <f>ROUND(I634*H634,2)</f>
        <v>0</v>
      </c>
      <c r="BL634" s="19" t="s">
        <v>304</v>
      </c>
      <c r="BM634" s="205" t="s">
        <v>720</v>
      </c>
    </row>
    <row r="635" spans="1:65" s="13" customFormat="1" ht="11.25">
      <c r="B635" s="207"/>
      <c r="C635" s="208"/>
      <c r="D635" s="209" t="s">
        <v>162</v>
      </c>
      <c r="E635" s="210" t="s">
        <v>20</v>
      </c>
      <c r="F635" s="211" t="s">
        <v>721</v>
      </c>
      <c r="G635" s="208"/>
      <c r="H635" s="210" t="s">
        <v>20</v>
      </c>
      <c r="I635" s="212"/>
      <c r="J635" s="208"/>
      <c r="K635" s="208"/>
      <c r="L635" s="213"/>
      <c r="M635" s="214"/>
      <c r="N635" s="215"/>
      <c r="O635" s="215"/>
      <c r="P635" s="215"/>
      <c r="Q635" s="215"/>
      <c r="R635" s="215"/>
      <c r="S635" s="215"/>
      <c r="T635" s="216"/>
      <c r="AT635" s="217" t="s">
        <v>162</v>
      </c>
      <c r="AU635" s="217" t="s">
        <v>78</v>
      </c>
      <c r="AV635" s="13" t="s">
        <v>76</v>
      </c>
      <c r="AW635" s="13" t="s">
        <v>31</v>
      </c>
      <c r="AX635" s="13" t="s">
        <v>69</v>
      </c>
      <c r="AY635" s="217" t="s">
        <v>153</v>
      </c>
    </row>
    <row r="636" spans="1:65" s="14" customFormat="1" ht="11.25">
      <c r="B636" s="218"/>
      <c r="C636" s="219"/>
      <c r="D636" s="209" t="s">
        <v>162</v>
      </c>
      <c r="E636" s="220" t="s">
        <v>20</v>
      </c>
      <c r="F636" s="221" t="s">
        <v>722</v>
      </c>
      <c r="G636" s="219"/>
      <c r="H636" s="222">
        <v>11.04</v>
      </c>
      <c r="I636" s="223"/>
      <c r="J636" s="219"/>
      <c r="K636" s="219"/>
      <c r="L636" s="224"/>
      <c r="M636" s="225"/>
      <c r="N636" s="226"/>
      <c r="O636" s="226"/>
      <c r="P636" s="226"/>
      <c r="Q636" s="226"/>
      <c r="R636" s="226"/>
      <c r="S636" s="226"/>
      <c r="T636" s="227"/>
      <c r="AT636" s="228" t="s">
        <v>162</v>
      </c>
      <c r="AU636" s="228" t="s">
        <v>78</v>
      </c>
      <c r="AV636" s="14" t="s">
        <v>78</v>
      </c>
      <c r="AW636" s="14" t="s">
        <v>31</v>
      </c>
      <c r="AX636" s="14" t="s">
        <v>76</v>
      </c>
      <c r="AY636" s="228" t="s">
        <v>153</v>
      </c>
    </row>
    <row r="637" spans="1:65" s="2" customFormat="1" ht="16.5" customHeight="1">
      <c r="A637" s="36"/>
      <c r="B637" s="37"/>
      <c r="C637" s="254" t="s">
        <v>723</v>
      </c>
      <c r="D637" s="254" t="s">
        <v>332</v>
      </c>
      <c r="E637" s="255" t="s">
        <v>724</v>
      </c>
      <c r="F637" s="256" t="s">
        <v>725</v>
      </c>
      <c r="G637" s="257" t="s">
        <v>208</v>
      </c>
      <c r="H637" s="258">
        <v>11.04</v>
      </c>
      <c r="I637" s="259"/>
      <c r="J637" s="260">
        <f>ROUND(I637*H637,2)</f>
        <v>0</v>
      </c>
      <c r="K637" s="256" t="s">
        <v>20</v>
      </c>
      <c r="L637" s="261"/>
      <c r="M637" s="262" t="s">
        <v>20</v>
      </c>
      <c r="N637" s="263" t="s">
        <v>40</v>
      </c>
      <c r="O637" s="66"/>
      <c r="P637" s="203">
        <f>O637*H637</f>
        <v>0</v>
      </c>
      <c r="Q637" s="203">
        <v>1.5E-3</v>
      </c>
      <c r="R637" s="203">
        <f>Q637*H637</f>
        <v>1.6559999999999998E-2</v>
      </c>
      <c r="S637" s="203">
        <v>0</v>
      </c>
      <c r="T637" s="204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205" t="s">
        <v>423</v>
      </c>
      <c r="AT637" s="205" t="s">
        <v>332</v>
      </c>
      <c r="AU637" s="205" t="s">
        <v>78</v>
      </c>
      <c r="AY637" s="19" t="s">
        <v>153</v>
      </c>
      <c r="BE637" s="206">
        <f>IF(N637="základní",J637,0)</f>
        <v>0</v>
      </c>
      <c r="BF637" s="206">
        <f>IF(N637="snížená",J637,0)</f>
        <v>0</v>
      </c>
      <c r="BG637" s="206">
        <f>IF(N637="zákl. přenesená",J637,0)</f>
        <v>0</v>
      </c>
      <c r="BH637" s="206">
        <f>IF(N637="sníž. přenesená",J637,0)</f>
        <v>0</v>
      </c>
      <c r="BI637" s="206">
        <f>IF(N637="nulová",J637,0)</f>
        <v>0</v>
      </c>
      <c r="BJ637" s="19" t="s">
        <v>76</v>
      </c>
      <c r="BK637" s="206">
        <f>ROUND(I637*H637,2)</f>
        <v>0</v>
      </c>
      <c r="BL637" s="19" t="s">
        <v>304</v>
      </c>
      <c r="BM637" s="205" t="s">
        <v>726</v>
      </c>
    </row>
    <row r="638" spans="1:65" s="2" customFormat="1" ht="19.5">
      <c r="A638" s="36"/>
      <c r="B638" s="37"/>
      <c r="C638" s="38"/>
      <c r="D638" s="209" t="s">
        <v>315</v>
      </c>
      <c r="E638" s="38"/>
      <c r="F638" s="251" t="s">
        <v>727</v>
      </c>
      <c r="G638" s="38"/>
      <c r="H638" s="38"/>
      <c r="I638" s="117"/>
      <c r="J638" s="38"/>
      <c r="K638" s="38"/>
      <c r="L638" s="41"/>
      <c r="M638" s="252"/>
      <c r="N638" s="253"/>
      <c r="O638" s="66"/>
      <c r="P638" s="66"/>
      <c r="Q638" s="66"/>
      <c r="R638" s="66"/>
      <c r="S638" s="66"/>
      <c r="T638" s="67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T638" s="19" t="s">
        <v>315</v>
      </c>
      <c r="AU638" s="19" t="s">
        <v>78</v>
      </c>
    </row>
    <row r="639" spans="1:65" s="2" customFormat="1" ht="24" customHeight="1">
      <c r="A639" s="36"/>
      <c r="B639" s="37"/>
      <c r="C639" s="194" t="s">
        <v>728</v>
      </c>
      <c r="D639" s="194" t="s">
        <v>155</v>
      </c>
      <c r="E639" s="195" t="s">
        <v>729</v>
      </c>
      <c r="F639" s="196" t="s">
        <v>730</v>
      </c>
      <c r="G639" s="197" t="s">
        <v>731</v>
      </c>
      <c r="H639" s="198">
        <v>4</v>
      </c>
      <c r="I639" s="199"/>
      <c r="J639" s="200">
        <f>ROUND(I639*H639,2)</f>
        <v>0</v>
      </c>
      <c r="K639" s="196" t="s">
        <v>159</v>
      </c>
      <c r="L639" s="41"/>
      <c r="M639" s="201" t="s">
        <v>20</v>
      </c>
      <c r="N639" s="202" t="s">
        <v>40</v>
      </c>
      <c r="O639" s="66"/>
      <c r="P639" s="203">
        <f>O639*H639</f>
        <v>0</v>
      </c>
      <c r="Q639" s="203">
        <v>6.7487499999999994E-5</v>
      </c>
      <c r="R639" s="203">
        <f>Q639*H639</f>
        <v>2.6994999999999998E-4</v>
      </c>
      <c r="S639" s="203">
        <v>0</v>
      </c>
      <c r="T639" s="204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205" t="s">
        <v>304</v>
      </c>
      <c r="AT639" s="205" t="s">
        <v>155</v>
      </c>
      <c r="AU639" s="205" t="s">
        <v>78</v>
      </c>
      <c r="AY639" s="19" t="s">
        <v>153</v>
      </c>
      <c r="BE639" s="206">
        <f>IF(N639="základní",J639,0)</f>
        <v>0</v>
      </c>
      <c r="BF639" s="206">
        <f>IF(N639="snížená",J639,0)</f>
        <v>0</v>
      </c>
      <c r="BG639" s="206">
        <f>IF(N639="zákl. přenesená",J639,0)</f>
        <v>0</v>
      </c>
      <c r="BH639" s="206">
        <f>IF(N639="sníž. přenesená",J639,0)</f>
        <v>0</v>
      </c>
      <c r="BI639" s="206">
        <f>IF(N639="nulová",J639,0)</f>
        <v>0</v>
      </c>
      <c r="BJ639" s="19" t="s">
        <v>76</v>
      </c>
      <c r="BK639" s="206">
        <f>ROUND(I639*H639,2)</f>
        <v>0</v>
      </c>
      <c r="BL639" s="19" t="s">
        <v>304</v>
      </c>
      <c r="BM639" s="205" t="s">
        <v>732</v>
      </c>
    </row>
    <row r="640" spans="1:65" s="2" customFormat="1" ht="16.5" customHeight="1">
      <c r="A640" s="36"/>
      <c r="B640" s="37"/>
      <c r="C640" s="254" t="s">
        <v>733</v>
      </c>
      <c r="D640" s="254" t="s">
        <v>332</v>
      </c>
      <c r="E640" s="255" t="s">
        <v>734</v>
      </c>
      <c r="F640" s="256" t="s">
        <v>735</v>
      </c>
      <c r="G640" s="257" t="s">
        <v>736</v>
      </c>
      <c r="H640" s="258">
        <v>1</v>
      </c>
      <c r="I640" s="259"/>
      <c r="J640" s="260">
        <f>ROUND(I640*H640,2)</f>
        <v>0</v>
      </c>
      <c r="K640" s="256" t="s">
        <v>20</v>
      </c>
      <c r="L640" s="261"/>
      <c r="M640" s="262" t="s">
        <v>20</v>
      </c>
      <c r="N640" s="263" t="s">
        <v>40</v>
      </c>
      <c r="O640" s="66"/>
      <c r="P640" s="203">
        <f>O640*H640</f>
        <v>0</v>
      </c>
      <c r="Q640" s="203">
        <v>0</v>
      </c>
      <c r="R640" s="203">
        <f>Q640*H640</f>
        <v>0</v>
      </c>
      <c r="S640" s="203">
        <v>0</v>
      </c>
      <c r="T640" s="204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205" t="s">
        <v>423</v>
      </c>
      <c r="AT640" s="205" t="s">
        <v>332</v>
      </c>
      <c r="AU640" s="205" t="s">
        <v>78</v>
      </c>
      <c r="AY640" s="19" t="s">
        <v>153</v>
      </c>
      <c r="BE640" s="206">
        <f>IF(N640="základní",J640,0)</f>
        <v>0</v>
      </c>
      <c r="BF640" s="206">
        <f>IF(N640="snížená",J640,0)</f>
        <v>0</v>
      </c>
      <c r="BG640" s="206">
        <f>IF(N640="zákl. přenesená",J640,0)</f>
        <v>0</v>
      </c>
      <c r="BH640" s="206">
        <f>IF(N640="sníž. přenesená",J640,0)</f>
        <v>0</v>
      </c>
      <c r="BI640" s="206">
        <f>IF(N640="nulová",J640,0)</f>
        <v>0</v>
      </c>
      <c r="BJ640" s="19" t="s">
        <v>76</v>
      </c>
      <c r="BK640" s="206">
        <f>ROUND(I640*H640,2)</f>
        <v>0</v>
      </c>
      <c r="BL640" s="19" t="s">
        <v>304</v>
      </c>
      <c r="BM640" s="205" t="s">
        <v>737</v>
      </c>
    </row>
    <row r="641" spans="1:65" s="2" customFormat="1" ht="29.25">
      <c r="A641" s="36"/>
      <c r="B641" s="37"/>
      <c r="C641" s="38"/>
      <c r="D641" s="209" t="s">
        <v>315</v>
      </c>
      <c r="E641" s="38"/>
      <c r="F641" s="251" t="s">
        <v>738</v>
      </c>
      <c r="G641" s="38"/>
      <c r="H641" s="38"/>
      <c r="I641" s="117"/>
      <c r="J641" s="38"/>
      <c r="K641" s="38"/>
      <c r="L641" s="41"/>
      <c r="M641" s="252"/>
      <c r="N641" s="253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315</v>
      </c>
      <c r="AU641" s="19" t="s">
        <v>78</v>
      </c>
    </row>
    <row r="642" spans="1:65" s="2" customFormat="1" ht="36" customHeight="1">
      <c r="A642" s="36"/>
      <c r="B642" s="37"/>
      <c r="C642" s="194" t="s">
        <v>739</v>
      </c>
      <c r="D642" s="194" t="s">
        <v>155</v>
      </c>
      <c r="E642" s="195" t="s">
        <v>740</v>
      </c>
      <c r="F642" s="196" t="s">
        <v>741</v>
      </c>
      <c r="G642" s="197" t="s">
        <v>201</v>
      </c>
      <c r="H642" s="198">
        <v>0.59099999999999997</v>
      </c>
      <c r="I642" s="199"/>
      <c r="J642" s="200">
        <f>ROUND(I642*H642,2)</f>
        <v>0</v>
      </c>
      <c r="K642" s="196" t="s">
        <v>159</v>
      </c>
      <c r="L642" s="41"/>
      <c r="M642" s="201" t="s">
        <v>20</v>
      </c>
      <c r="N642" s="202" t="s">
        <v>40</v>
      </c>
      <c r="O642" s="66"/>
      <c r="P642" s="203">
        <f>O642*H642</f>
        <v>0</v>
      </c>
      <c r="Q642" s="203">
        <v>0</v>
      </c>
      <c r="R642" s="203">
        <f>Q642*H642</f>
        <v>0</v>
      </c>
      <c r="S642" s="203">
        <v>0</v>
      </c>
      <c r="T642" s="204">
        <f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205" t="s">
        <v>304</v>
      </c>
      <c r="AT642" s="205" t="s">
        <v>155</v>
      </c>
      <c r="AU642" s="205" t="s">
        <v>78</v>
      </c>
      <c r="AY642" s="19" t="s">
        <v>153</v>
      </c>
      <c r="BE642" s="206">
        <f>IF(N642="základní",J642,0)</f>
        <v>0</v>
      </c>
      <c r="BF642" s="206">
        <f>IF(N642="snížená",J642,0)</f>
        <v>0</v>
      </c>
      <c r="BG642" s="206">
        <f>IF(N642="zákl. přenesená",J642,0)</f>
        <v>0</v>
      </c>
      <c r="BH642" s="206">
        <f>IF(N642="sníž. přenesená",J642,0)</f>
        <v>0</v>
      </c>
      <c r="BI642" s="206">
        <f>IF(N642="nulová",J642,0)</f>
        <v>0</v>
      </c>
      <c r="BJ642" s="19" t="s">
        <v>76</v>
      </c>
      <c r="BK642" s="206">
        <f>ROUND(I642*H642,2)</f>
        <v>0</v>
      </c>
      <c r="BL642" s="19" t="s">
        <v>304</v>
      </c>
      <c r="BM642" s="205" t="s">
        <v>742</v>
      </c>
    </row>
    <row r="643" spans="1:65" s="2" customFormat="1" ht="19.5">
      <c r="A643" s="36"/>
      <c r="B643" s="37"/>
      <c r="C643" s="38"/>
      <c r="D643" s="209" t="s">
        <v>315</v>
      </c>
      <c r="E643" s="38"/>
      <c r="F643" s="251" t="s">
        <v>743</v>
      </c>
      <c r="G643" s="38"/>
      <c r="H643" s="38"/>
      <c r="I643" s="117"/>
      <c r="J643" s="38"/>
      <c r="K643" s="38"/>
      <c r="L643" s="41"/>
      <c r="M643" s="252"/>
      <c r="N643" s="253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315</v>
      </c>
      <c r="AU643" s="19" t="s">
        <v>78</v>
      </c>
    </row>
    <row r="644" spans="1:65" s="14" customFormat="1" ht="11.25">
      <c r="B644" s="218"/>
      <c r="C644" s="219"/>
      <c r="D644" s="209" t="s">
        <v>162</v>
      </c>
      <c r="E644" s="219"/>
      <c r="F644" s="221" t="s">
        <v>744</v>
      </c>
      <c r="G644" s="219"/>
      <c r="H644" s="222">
        <v>0.59099999999999997</v>
      </c>
      <c r="I644" s="223"/>
      <c r="J644" s="219"/>
      <c r="K644" s="219"/>
      <c r="L644" s="224"/>
      <c r="M644" s="225"/>
      <c r="N644" s="226"/>
      <c r="O644" s="226"/>
      <c r="P644" s="226"/>
      <c r="Q644" s="226"/>
      <c r="R644" s="226"/>
      <c r="S644" s="226"/>
      <c r="T644" s="227"/>
      <c r="AT644" s="228" t="s">
        <v>162</v>
      </c>
      <c r="AU644" s="228" t="s">
        <v>78</v>
      </c>
      <c r="AV644" s="14" t="s">
        <v>78</v>
      </c>
      <c r="AW644" s="14" t="s">
        <v>4</v>
      </c>
      <c r="AX644" s="14" t="s">
        <v>76</v>
      </c>
      <c r="AY644" s="228" t="s">
        <v>153</v>
      </c>
    </row>
    <row r="645" spans="1:65" s="2" customFormat="1" ht="48" customHeight="1">
      <c r="A645" s="36"/>
      <c r="B645" s="37"/>
      <c r="C645" s="194" t="s">
        <v>745</v>
      </c>
      <c r="D645" s="194" t="s">
        <v>155</v>
      </c>
      <c r="E645" s="195" t="s">
        <v>746</v>
      </c>
      <c r="F645" s="196" t="s">
        <v>747</v>
      </c>
      <c r="G645" s="197" t="s">
        <v>201</v>
      </c>
      <c r="H645" s="198">
        <v>0.59099999999999997</v>
      </c>
      <c r="I645" s="199"/>
      <c r="J645" s="200">
        <f>ROUND(I645*H645,2)</f>
        <v>0</v>
      </c>
      <c r="K645" s="196" t="s">
        <v>159</v>
      </c>
      <c r="L645" s="41"/>
      <c r="M645" s="201" t="s">
        <v>20</v>
      </c>
      <c r="N645" s="202" t="s">
        <v>40</v>
      </c>
      <c r="O645" s="66"/>
      <c r="P645" s="203">
        <f>O645*H645</f>
        <v>0</v>
      </c>
      <c r="Q645" s="203">
        <v>0</v>
      </c>
      <c r="R645" s="203">
        <f>Q645*H645</f>
        <v>0</v>
      </c>
      <c r="S645" s="203">
        <v>0</v>
      </c>
      <c r="T645" s="204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205" t="s">
        <v>304</v>
      </c>
      <c r="AT645" s="205" t="s">
        <v>155</v>
      </c>
      <c r="AU645" s="205" t="s">
        <v>78</v>
      </c>
      <c r="AY645" s="19" t="s">
        <v>153</v>
      </c>
      <c r="BE645" s="206">
        <f>IF(N645="základní",J645,0)</f>
        <v>0</v>
      </c>
      <c r="BF645" s="206">
        <f>IF(N645="snížená",J645,0)</f>
        <v>0</v>
      </c>
      <c r="BG645" s="206">
        <f>IF(N645="zákl. přenesená",J645,0)</f>
        <v>0</v>
      </c>
      <c r="BH645" s="206">
        <f>IF(N645="sníž. přenesená",J645,0)</f>
        <v>0</v>
      </c>
      <c r="BI645" s="206">
        <f>IF(N645="nulová",J645,0)</f>
        <v>0</v>
      </c>
      <c r="BJ645" s="19" t="s">
        <v>76</v>
      </c>
      <c r="BK645" s="206">
        <f>ROUND(I645*H645,2)</f>
        <v>0</v>
      </c>
      <c r="BL645" s="19" t="s">
        <v>304</v>
      </c>
      <c r="BM645" s="205" t="s">
        <v>748</v>
      </c>
    </row>
    <row r="646" spans="1:65" s="2" customFormat="1" ht="19.5">
      <c r="A646" s="36"/>
      <c r="B646" s="37"/>
      <c r="C646" s="38"/>
      <c r="D646" s="209" t="s">
        <v>315</v>
      </c>
      <c r="E646" s="38"/>
      <c r="F646" s="251" t="s">
        <v>743</v>
      </c>
      <c r="G646" s="38"/>
      <c r="H646" s="38"/>
      <c r="I646" s="117"/>
      <c r="J646" s="38"/>
      <c r="K646" s="38"/>
      <c r="L646" s="41"/>
      <c r="M646" s="252"/>
      <c r="N646" s="253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315</v>
      </c>
      <c r="AU646" s="19" t="s">
        <v>78</v>
      </c>
    </row>
    <row r="647" spans="1:65" s="14" customFormat="1" ht="11.25">
      <c r="B647" s="218"/>
      <c r="C647" s="219"/>
      <c r="D647" s="209" t="s">
        <v>162</v>
      </c>
      <c r="E647" s="219"/>
      <c r="F647" s="221" t="s">
        <v>744</v>
      </c>
      <c r="G647" s="219"/>
      <c r="H647" s="222">
        <v>0.59099999999999997</v>
      </c>
      <c r="I647" s="223"/>
      <c r="J647" s="219"/>
      <c r="K647" s="219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162</v>
      </c>
      <c r="AU647" s="228" t="s">
        <v>78</v>
      </c>
      <c r="AV647" s="14" t="s">
        <v>78</v>
      </c>
      <c r="AW647" s="14" t="s">
        <v>4</v>
      </c>
      <c r="AX647" s="14" t="s">
        <v>76</v>
      </c>
      <c r="AY647" s="228" t="s">
        <v>153</v>
      </c>
    </row>
    <row r="648" spans="1:65" s="2" customFormat="1" ht="48" customHeight="1">
      <c r="A648" s="36"/>
      <c r="B648" s="37"/>
      <c r="C648" s="194" t="s">
        <v>749</v>
      </c>
      <c r="D648" s="194" t="s">
        <v>155</v>
      </c>
      <c r="E648" s="195" t="s">
        <v>750</v>
      </c>
      <c r="F648" s="196" t="s">
        <v>751</v>
      </c>
      <c r="G648" s="197" t="s">
        <v>201</v>
      </c>
      <c r="H648" s="198">
        <v>0.59099999999999997</v>
      </c>
      <c r="I648" s="199"/>
      <c r="J648" s="200">
        <f>ROUND(I648*H648,2)</f>
        <v>0</v>
      </c>
      <c r="K648" s="196" t="s">
        <v>159</v>
      </c>
      <c r="L648" s="41"/>
      <c r="M648" s="201" t="s">
        <v>20</v>
      </c>
      <c r="N648" s="202" t="s">
        <v>40</v>
      </c>
      <c r="O648" s="66"/>
      <c r="P648" s="203">
        <f>O648*H648</f>
        <v>0</v>
      </c>
      <c r="Q648" s="203">
        <v>0</v>
      </c>
      <c r="R648" s="203">
        <f>Q648*H648</f>
        <v>0</v>
      </c>
      <c r="S648" s="203">
        <v>0</v>
      </c>
      <c r="T648" s="204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205" t="s">
        <v>304</v>
      </c>
      <c r="AT648" s="205" t="s">
        <v>155</v>
      </c>
      <c r="AU648" s="205" t="s">
        <v>78</v>
      </c>
      <c r="AY648" s="19" t="s">
        <v>153</v>
      </c>
      <c r="BE648" s="206">
        <f>IF(N648="základní",J648,0)</f>
        <v>0</v>
      </c>
      <c r="BF648" s="206">
        <f>IF(N648="snížená",J648,0)</f>
        <v>0</v>
      </c>
      <c r="BG648" s="206">
        <f>IF(N648="zákl. přenesená",J648,0)</f>
        <v>0</v>
      </c>
      <c r="BH648" s="206">
        <f>IF(N648="sníž. přenesená",J648,0)</f>
        <v>0</v>
      </c>
      <c r="BI648" s="206">
        <f>IF(N648="nulová",J648,0)</f>
        <v>0</v>
      </c>
      <c r="BJ648" s="19" t="s">
        <v>76</v>
      </c>
      <c r="BK648" s="206">
        <f>ROUND(I648*H648,2)</f>
        <v>0</v>
      </c>
      <c r="BL648" s="19" t="s">
        <v>304</v>
      </c>
      <c r="BM648" s="205" t="s">
        <v>752</v>
      </c>
    </row>
    <row r="649" spans="1:65" s="2" customFormat="1" ht="19.5">
      <c r="A649" s="36"/>
      <c r="B649" s="37"/>
      <c r="C649" s="38"/>
      <c r="D649" s="209" t="s">
        <v>315</v>
      </c>
      <c r="E649" s="38"/>
      <c r="F649" s="251" t="s">
        <v>743</v>
      </c>
      <c r="G649" s="38"/>
      <c r="H649" s="38"/>
      <c r="I649" s="117"/>
      <c r="J649" s="38"/>
      <c r="K649" s="38"/>
      <c r="L649" s="41"/>
      <c r="M649" s="252"/>
      <c r="N649" s="253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315</v>
      </c>
      <c r="AU649" s="19" t="s">
        <v>78</v>
      </c>
    </row>
    <row r="650" spans="1:65" s="14" customFormat="1" ht="11.25">
      <c r="B650" s="218"/>
      <c r="C650" s="219"/>
      <c r="D650" s="209" t="s">
        <v>162</v>
      </c>
      <c r="E650" s="219"/>
      <c r="F650" s="221" t="s">
        <v>744</v>
      </c>
      <c r="G650" s="219"/>
      <c r="H650" s="222">
        <v>0.59099999999999997</v>
      </c>
      <c r="I650" s="223"/>
      <c r="J650" s="219"/>
      <c r="K650" s="219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162</v>
      </c>
      <c r="AU650" s="228" t="s">
        <v>78</v>
      </c>
      <c r="AV650" s="14" t="s">
        <v>78</v>
      </c>
      <c r="AW650" s="14" t="s">
        <v>4</v>
      </c>
      <c r="AX650" s="14" t="s">
        <v>76</v>
      </c>
      <c r="AY650" s="228" t="s">
        <v>153</v>
      </c>
    </row>
    <row r="651" spans="1:65" s="12" customFormat="1" ht="22.9" customHeight="1">
      <c r="B651" s="178"/>
      <c r="C651" s="179"/>
      <c r="D651" s="180" t="s">
        <v>68</v>
      </c>
      <c r="E651" s="192" t="s">
        <v>753</v>
      </c>
      <c r="F651" s="192" t="s">
        <v>754</v>
      </c>
      <c r="G651" s="179"/>
      <c r="H651" s="179"/>
      <c r="I651" s="182"/>
      <c r="J651" s="193">
        <f>BK651</f>
        <v>0</v>
      </c>
      <c r="K651" s="179"/>
      <c r="L651" s="184"/>
      <c r="M651" s="185"/>
      <c r="N651" s="186"/>
      <c r="O651" s="186"/>
      <c r="P651" s="187">
        <f>SUM(P652:P762)</f>
        <v>0</v>
      </c>
      <c r="Q651" s="186"/>
      <c r="R651" s="187">
        <f>SUM(R652:R762)</f>
        <v>7.7388736800000002</v>
      </c>
      <c r="S651" s="186"/>
      <c r="T651" s="188">
        <f>SUM(T652:T762)</f>
        <v>3.7322537499999999</v>
      </c>
      <c r="AR651" s="189" t="s">
        <v>78</v>
      </c>
      <c r="AT651" s="190" t="s">
        <v>68</v>
      </c>
      <c r="AU651" s="190" t="s">
        <v>76</v>
      </c>
      <c r="AY651" s="189" t="s">
        <v>153</v>
      </c>
      <c r="BK651" s="191">
        <f>SUM(BK652:BK762)</f>
        <v>0</v>
      </c>
    </row>
    <row r="652" spans="1:65" s="2" customFormat="1" ht="24" customHeight="1">
      <c r="A652" s="36"/>
      <c r="B652" s="37"/>
      <c r="C652" s="194" t="s">
        <v>755</v>
      </c>
      <c r="D652" s="194" t="s">
        <v>155</v>
      </c>
      <c r="E652" s="195" t="s">
        <v>756</v>
      </c>
      <c r="F652" s="196" t="s">
        <v>757</v>
      </c>
      <c r="G652" s="197" t="s">
        <v>208</v>
      </c>
      <c r="H652" s="198">
        <v>201.143</v>
      </c>
      <c r="I652" s="199"/>
      <c r="J652" s="200">
        <f>ROUND(I652*H652,2)</f>
        <v>0</v>
      </c>
      <c r="K652" s="196" t="s">
        <v>159</v>
      </c>
      <c r="L652" s="41"/>
      <c r="M652" s="201" t="s">
        <v>20</v>
      </c>
      <c r="N652" s="202" t="s">
        <v>40</v>
      </c>
      <c r="O652" s="66"/>
      <c r="P652" s="203">
        <f>O652*H652</f>
        <v>0</v>
      </c>
      <c r="Q652" s="203">
        <v>2.9999999999999997E-4</v>
      </c>
      <c r="R652" s="203">
        <f>Q652*H652</f>
        <v>6.0342899999999998E-2</v>
      </c>
      <c r="S652" s="203">
        <v>0</v>
      </c>
      <c r="T652" s="204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205" t="s">
        <v>304</v>
      </c>
      <c r="AT652" s="205" t="s">
        <v>155</v>
      </c>
      <c r="AU652" s="205" t="s">
        <v>78</v>
      </c>
      <c r="AY652" s="19" t="s">
        <v>153</v>
      </c>
      <c r="BE652" s="206">
        <f>IF(N652="základní",J652,0)</f>
        <v>0</v>
      </c>
      <c r="BF652" s="206">
        <f>IF(N652="snížená",J652,0)</f>
        <v>0</v>
      </c>
      <c r="BG652" s="206">
        <f>IF(N652="zákl. přenesená",J652,0)</f>
        <v>0</v>
      </c>
      <c r="BH652" s="206">
        <f>IF(N652="sníž. přenesená",J652,0)</f>
        <v>0</v>
      </c>
      <c r="BI652" s="206">
        <f>IF(N652="nulová",J652,0)</f>
        <v>0</v>
      </c>
      <c r="BJ652" s="19" t="s">
        <v>76</v>
      </c>
      <c r="BK652" s="206">
        <f>ROUND(I652*H652,2)</f>
        <v>0</v>
      </c>
      <c r="BL652" s="19" t="s">
        <v>304</v>
      </c>
      <c r="BM652" s="205" t="s">
        <v>758</v>
      </c>
    </row>
    <row r="653" spans="1:65" s="14" customFormat="1" ht="11.25">
      <c r="B653" s="218"/>
      <c r="C653" s="219"/>
      <c r="D653" s="209" t="s">
        <v>162</v>
      </c>
      <c r="E653" s="220" t="s">
        <v>20</v>
      </c>
      <c r="F653" s="221" t="s">
        <v>759</v>
      </c>
      <c r="G653" s="219"/>
      <c r="H653" s="222">
        <v>148.30000000000001</v>
      </c>
      <c r="I653" s="223"/>
      <c r="J653" s="219"/>
      <c r="K653" s="219"/>
      <c r="L653" s="224"/>
      <c r="M653" s="225"/>
      <c r="N653" s="226"/>
      <c r="O653" s="226"/>
      <c r="P653" s="226"/>
      <c r="Q653" s="226"/>
      <c r="R653" s="226"/>
      <c r="S653" s="226"/>
      <c r="T653" s="227"/>
      <c r="AT653" s="228" t="s">
        <v>162</v>
      </c>
      <c r="AU653" s="228" t="s">
        <v>78</v>
      </c>
      <c r="AV653" s="14" t="s">
        <v>78</v>
      </c>
      <c r="AW653" s="14" t="s">
        <v>31</v>
      </c>
      <c r="AX653" s="14" t="s">
        <v>69</v>
      </c>
      <c r="AY653" s="228" t="s">
        <v>153</v>
      </c>
    </row>
    <row r="654" spans="1:65" s="14" customFormat="1" ht="11.25">
      <c r="B654" s="218"/>
      <c r="C654" s="219"/>
      <c r="D654" s="209" t="s">
        <v>162</v>
      </c>
      <c r="E654" s="220" t="s">
        <v>20</v>
      </c>
      <c r="F654" s="221" t="s">
        <v>760</v>
      </c>
      <c r="G654" s="219"/>
      <c r="H654" s="222">
        <v>12.614000000000001</v>
      </c>
      <c r="I654" s="223"/>
      <c r="J654" s="219"/>
      <c r="K654" s="219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162</v>
      </c>
      <c r="AU654" s="228" t="s">
        <v>78</v>
      </c>
      <c r="AV654" s="14" t="s">
        <v>78</v>
      </c>
      <c r="AW654" s="14" t="s">
        <v>31</v>
      </c>
      <c r="AX654" s="14" t="s">
        <v>69</v>
      </c>
      <c r="AY654" s="228" t="s">
        <v>153</v>
      </c>
    </row>
    <row r="655" spans="1:65" s="15" customFormat="1" ht="11.25">
      <c r="B655" s="229"/>
      <c r="C655" s="230"/>
      <c r="D655" s="209" t="s">
        <v>162</v>
      </c>
      <c r="E655" s="231" t="s">
        <v>20</v>
      </c>
      <c r="F655" s="232" t="s">
        <v>173</v>
      </c>
      <c r="G655" s="230"/>
      <c r="H655" s="233">
        <v>160.91400000000002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AT655" s="239" t="s">
        <v>162</v>
      </c>
      <c r="AU655" s="239" t="s">
        <v>78</v>
      </c>
      <c r="AV655" s="15" t="s">
        <v>92</v>
      </c>
      <c r="AW655" s="15" t="s">
        <v>31</v>
      </c>
      <c r="AX655" s="15" t="s">
        <v>69</v>
      </c>
      <c r="AY655" s="239" t="s">
        <v>153</v>
      </c>
    </row>
    <row r="656" spans="1:65" s="13" customFormat="1" ht="11.25">
      <c r="B656" s="207"/>
      <c r="C656" s="208"/>
      <c r="D656" s="209" t="s">
        <v>162</v>
      </c>
      <c r="E656" s="210" t="s">
        <v>20</v>
      </c>
      <c r="F656" s="211" t="s">
        <v>761</v>
      </c>
      <c r="G656" s="208"/>
      <c r="H656" s="210" t="s">
        <v>20</v>
      </c>
      <c r="I656" s="212"/>
      <c r="J656" s="208"/>
      <c r="K656" s="208"/>
      <c r="L656" s="213"/>
      <c r="M656" s="214"/>
      <c r="N656" s="215"/>
      <c r="O656" s="215"/>
      <c r="P656" s="215"/>
      <c r="Q656" s="215"/>
      <c r="R656" s="215"/>
      <c r="S656" s="215"/>
      <c r="T656" s="216"/>
      <c r="AT656" s="217" t="s">
        <v>162</v>
      </c>
      <c r="AU656" s="217" t="s">
        <v>78</v>
      </c>
      <c r="AV656" s="13" t="s">
        <v>76</v>
      </c>
      <c r="AW656" s="13" t="s">
        <v>31</v>
      </c>
      <c r="AX656" s="13" t="s">
        <v>69</v>
      </c>
      <c r="AY656" s="217" t="s">
        <v>153</v>
      </c>
    </row>
    <row r="657" spans="1:65" s="14" customFormat="1" ht="11.25">
      <c r="B657" s="218"/>
      <c r="C657" s="219"/>
      <c r="D657" s="209" t="s">
        <v>162</v>
      </c>
      <c r="E657" s="220" t="s">
        <v>20</v>
      </c>
      <c r="F657" s="221" t="s">
        <v>762</v>
      </c>
      <c r="G657" s="219"/>
      <c r="H657" s="222">
        <v>40.228999999999999</v>
      </c>
      <c r="I657" s="223"/>
      <c r="J657" s="219"/>
      <c r="K657" s="219"/>
      <c r="L657" s="224"/>
      <c r="M657" s="225"/>
      <c r="N657" s="226"/>
      <c r="O657" s="226"/>
      <c r="P657" s="226"/>
      <c r="Q657" s="226"/>
      <c r="R657" s="226"/>
      <c r="S657" s="226"/>
      <c r="T657" s="227"/>
      <c r="AT657" s="228" t="s">
        <v>162</v>
      </c>
      <c r="AU657" s="228" t="s">
        <v>78</v>
      </c>
      <c r="AV657" s="14" t="s">
        <v>78</v>
      </c>
      <c r="AW657" s="14" t="s">
        <v>31</v>
      </c>
      <c r="AX657" s="14" t="s">
        <v>69</v>
      </c>
      <c r="AY657" s="228" t="s">
        <v>153</v>
      </c>
    </row>
    <row r="658" spans="1:65" s="16" customFormat="1" ht="11.25">
      <c r="B658" s="240"/>
      <c r="C658" s="241"/>
      <c r="D658" s="209" t="s">
        <v>162</v>
      </c>
      <c r="E658" s="242" t="s">
        <v>20</v>
      </c>
      <c r="F658" s="243" t="s">
        <v>176</v>
      </c>
      <c r="G658" s="241"/>
      <c r="H658" s="244">
        <v>201.14300000000003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AT658" s="250" t="s">
        <v>162</v>
      </c>
      <c r="AU658" s="250" t="s">
        <v>78</v>
      </c>
      <c r="AV658" s="16" t="s">
        <v>160</v>
      </c>
      <c r="AW658" s="16" t="s">
        <v>31</v>
      </c>
      <c r="AX658" s="16" t="s">
        <v>76</v>
      </c>
      <c r="AY658" s="250" t="s">
        <v>153</v>
      </c>
    </row>
    <row r="659" spans="1:65" s="2" customFormat="1" ht="36" customHeight="1">
      <c r="A659" s="36"/>
      <c r="B659" s="37"/>
      <c r="C659" s="194" t="s">
        <v>763</v>
      </c>
      <c r="D659" s="194" t="s">
        <v>155</v>
      </c>
      <c r="E659" s="195" t="s">
        <v>764</v>
      </c>
      <c r="F659" s="196" t="s">
        <v>765</v>
      </c>
      <c r="G659" s="197" t="s">
        <v>208</v>
      </c>
      <c r="H659" s="198">
        <v>201.143</v>
      </c>
      <c r="I659" s="199"/>
      <c r="J659" s="200">
        <f>ROUND(I659*H659,2)</f>
        <v>0</v>
      </c>
      <c r="K659" s="196" t="s">
        <v>159</v>
      </c>
      <c r="L659" s="41"/>
      <c r="M659" s="201" t="s">
        <v>20</v>
      </c>
      <c r="N659" s="202" t="s">
        <v>40</v>
      </c>
      <c r="O659" s="66"/>
      <c r="P659" s="203">
        <f>O659*H659</f>
        <v>0</v>
      </c>
      <c r="Q659" s="203">
        <v>1.2E-2</v>
      </c>
      <c r="R659" s="203">
        <f>Q659*H659</f>
        <v>2.413716</v>
      </c>
      <c r="S659" s="203">
        <v>0</v>
      </c>
      <c r="T659" s="204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205" t="s">
        <v>304</v>
      </c>
      <c r="AT659" s="205" t="s">
        <v>155</v>
      </c>
      <c r="AU659" s="205" t="s">
        <v>78</v>
      </c>
      <c r="AY659" s="19" t="s">
        <v>153</v>
      </c>
      <c r="BE659" s="206">
        <f>IF(N659="základní",J659,0)</f>
        <v>0</v>
      </c>
      <c r="BF659" s="206">
        <f>IF(N659="snížená",J659,0)</f>
        <v>0</v>
      </c>
      <c r="BG659" s="206">
        <f>IF(N659="zákl. přenesená",J659,0)</f>
        <v>0</v>
      </c>
      <c r="BH659" s="206">
        <f>IF(N659="sníž. přenesená",J659,0)</f>
        <v>0</v>
      </c>
      <c r="BI659" s="206">
        <f>IF(N659="nulová",J659,0)</f>
        <v>0</v>
      </c>
      <c r="BJ659" s="19" t="s">
        <v>76</v>
      </c>
      <c r="BK659" s="206">
        <f>ROUND(I659*H659,2)</f>
        <v>0</v>
      </c>
      <c r="BL659" s="19" t="s">
        <v>304</v>
      </c>
      <c r="BM659" s="205" t="s">
        <v>766</v>
      </c>
    </row>
    <row r="660" spans="1:65" s="14" customFormat="1" ht="11.25">
      <c r="B660" s="218"/>
      <c r="C660" s="219"/>
      <c r="D660" s="209" t="s">
        <v>162</v>
      </c>
      <c r="E660" s="220" t="s">
        <v>20</v>
      </c>
      <c r="F660" s="221" t="s">
        <v>759</v>
      </c>
      <c r="G660" s="219"/>
      <c r="H660" s="222">
        <v>148.30000000000001</v>
      </c>
      <c r="I660" s="223"/>
      <c r="J660" s="219"/>
      <c r="K660" s="219"/>
      <c r="L660" s="224"/>
      <c r="M660" s="225"/>
      <c r="N660" s="226"/>
      <c r="O660" s="226"/>
      <c r="P660" s="226"/>
      <c r="Q660" s="226"/>
      <c r="R660" s="226"/>
      <c r="S660" s="226"/>
      <c r="T660" s="227"/>
      <c r="AT660" s="228" t="s">
        <v>162</v>
      </c>
      <c r="AU660" s="228" t="s">
        <v>78</v>
      </c>
      <c r="AV660" s="14" t="s">
        <v>78</v>
      </c>
      <c r="AW660" s="14" t="s">
        <v>31</v>
      </c>
      <c r="AX660" s="14" t="s">
        <v>69</v>
      </c>
      <c r="AY660" s="228" t="s">
        <v>153</v>
      </c>
    </row>
    <row r="661" spans="1:65" s="14" customFormat="1" ht="11.25">
      <c r="B661" s="218"/>
      <c r="C661" s="219"/>
      <c r="D661" s="209" t="s">
        <v>162</v>
      </c>
      <c r="E661" s="220" t="s">
        <v>20</v>
      </c>
      <c r="F661" s="221" t="s">
        <v>760</v>
      </c>
      <c r="G661" s="219"/>
      <c r="H661" s="222">
        <v>12.614000000000001</v>
      </c>
      <c r="I661" s="223"/>
      <c r="J661" s="219"/>
      <c r="K661" s="219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162</v>
      </c>
      <c r="AU661" s="228" t="s">
        <v>78</v>
      </c>
      <c r="AV661" s="14" t="s">
        <v>78</v>
      </c>
      <c r="AW661" s="14" t="s">
        <v>31</v>
      </c>
      <c r="AX661" s="14" t="s">
        <v>69</v>
      </c>
      <c r="AY661" s="228" t="s">
        <v>153</v>
      </c>
    </row>
    <row r="662" spans="1:65" s="15" customFormat="1" ht="11.25">
      <c r="B662" s="229"/>
      <c r="C662" s="230"/>
      <c r="D662" s="209" t="s">
        <v>162</v>
      </c>
      <c r="E662" s="231" t="s">
        <v>20</v>
      </c>
      <c r="F662" s="232" t="s">
        <v>173</v>
      </c>
      <c r="G662" s="230"/>
      <c r="H662" s="233">
        <v>160.91400000000002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AT662" s="239" t="s">
        <v>162</v>
      </c>
      <c r="AU662" s="239" t="s">
        <v>78</v>
      </c>
      <c r="AV662" s="15" t="s">
        <v>92</v>
      </c>
      <c r="AW662" s="15" t="s">
        <v>31</v>
      </c>
      <c r="AX662" s="15" t="s">
        <v>69</v>
      </c>
      <c r="AY662" s="239" t="s">
        <v>153</v>
      </c>
    </row>
    <row r="663" spans="1:65" s="13" customFormat="1" ht="11.25">
      <c r="B663" s="207"/>
      <c r="C663" s="208"/>
      <c r="D663" s="209" t="s">
        <v>162</v>
      </c>
      <c r="E663" s="210" t="s">
        <v>20</v>
      </c>
      <c r="F663" s="211" t="s">
        <v>761</v>
      </c>
      <c r="G663" s="208"/>
      <c r="H663" s="210" t="s">
        <v>20</v>
      </c>
      <c r="I663" s="212"/>
      <c r="J663" s="208"/>
      <c r="K663" s="208"/>
      <c r="L663" s="213"/>
      <c r="M663" s="214"/>
      <c r="N663" s="215"/>
      <c r="O663" s="215"/>
      <c r="P663" s="215"/>
      <c r="Q663" s="215"/>
      <c r="R663" s="215"/>
      <c r="S663" s="215"/>
      <c r="T663" s="216"/>
      <c r="AT663" s="217" t="s">
        <v>162</v>
      </c>
      <c r="AU663" s="217" t="s">
        <v>78</v>
      </c>
      <c r="AV663" s="13" t="s">
        <v>76</v>
      </c>
      <c r="AW663" s="13" t="s">
        <v>31</v>
      </c>
      <c r="AX663" s="13" t="s">
        <v>69</v>
      </c>
      <c r="AY663" s="217" t="s">
        <v>153</v>
      </c>
    </row>
    <row r="664" spans="1:65" s="14" customFormat="1" ht="11.25">
      <c r="B664" s="218"/>
      <c r="C664" s="219"/>
      <c r="D664" s="209" t="s">
        <v>162</v>
      </c>
      <c r="E664" s="220" t="s">
        <v>20</v>
      </c>
      <c r="F664" s="221" t="s">
        <v>762</v>
      </c>
      <c r="G664" s="219"/>
      <c r="H664" s="222">
        <v>40.228999999999999</v>
      </c>
      <c r="I664" s="223"/>
      <c r="J664" s="219"/>
      <c r="K664" s="219"/>
      <c r="L664" s="224"/>
      <c r="M664" s="225"/>
      <c r="N664" s="226"/>
      <c r="O664" s="226"/>
      <c r="P664" s="226"/>
      <c r="Q664" s="226"/>
      <c r="R664" s="226"/>
      <c r="S664" s="226"/>
      <c r="T664" s="227"/>
      <c r="AT664" s="228" t="s">
        <v>162</v>
      </c>
      <c r="AU664" s="228" t="s">
        <v>78</v>
      </c>
      <c r="AV664" s="14" t="s">
        <v>78</v>
      </c>
      <c r="AW664" s="14" t="s">
        <v>31</v>
      </c>
      <c r="AX664" s="14" t="s">
        <v>69</v>
      </c>
      <c r="AY664" s="228" t="s">
        <v>153</v>
      </c>
    </row>
    <row r="665" spans="1:65" s="16" customFormat="1" ht="11.25">
      <c r="B665" s="240"/>
      <c r="C665" s="241"/>
      <c r="D665" s="209" t="s">
        <v>162</v>
      </c>
      <c r="E665" s="242" t="s">
        <v>20</v>
      </c>
      <c r="F665" s="243" t="s">
        <v>176</v>
      </c>
      <c r="G665" s="241"/>
      <c r="H665" s="244">
        <v>201.14300000000003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AT665" s="250" t="s">
        <v>162</v>
      </c>
      <c r="AU665" s="250" t="s">
        <v>78</v>
      </c>
      <c r="AV665" s="16" t="s">
        <v>160</v>
      </c>
      <c r="AW665" s="16" t="s">
        <v>31</v>
      </c>
      <c r="AX665" s="16" t="s">
        <v>76</v>
      </c>
      <c r="AY665" s="250" t="s">
        <v>153</v>
      </c>
    </row>
    <row r="666" spans="1:65" s="2" customFormat="1" ht="24" customHeight="1">
      <c r="A666" s="36"/>
      <c r="B666" s="37"/>
      <c r="C666" s="194" t="s">
        <v>767</v>
      </c>
      <c r="D666" s="194" t="s">
        <v>155</v>
      </c>
      <c r="E666" s="195" t="s">
        <v>768</v>
      </c>
      <c r="F666" s="196" t="s">
        <v>769</v>
      </c>
      <c r="G666" s="197" t="s">
        <v>274</v>
      </c>
      <c r="H666" s="198">
        <v>212.92500000000001</v>
      </c>
      <c r="I666" s="199"/>
      <c r="J666" s="200">
        <f>ROUND(I666*H666,2)</f>
        <v>0</v>
      </c>
      <c r="K666" s="196" t="s">
        <v>159</v>
      </c>
      <c r="L666" s="41"/>
      <c r="M666" s="201" t="s">
        <v>20</v>
      </c>
      <c r="N666" s="202" t="s">
        <v>40</v>
      </c>
      <c r="O666" s="66"/>
      <c r="P666" s="203">
        <f>O666*H666</f>
        <v>0</v>
      </c>
      <c r="Q666" s="203">
        <v>4.28E-4</v>
      </c>
      <c r="R666" s="203">
        <f>Q666*H666</f>
        <v>9.1131900000000002E-2</v>
      </c>
      <c r="S666" s="203">
        <v>0</v>
      </c>
      <c r="T666" s="204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205" t="s">
        <v>304</v>
      </c>
      <c r="AT666" s="205" t="s">
        <v>155</v>
      </c>
      <c r="AU666" s="205" t="s">
        <v>78</v>
      </c>
      <c r="AY666" s="19" t="s">
        <v>153</v>
      </c>
      <c r="BE666" s="206">
        <f>IF(N666="základní",J666,0)</f>
        <v>0</v>
      </c>
      <c r="BF666" s="206">
        <f>IF(N666="snížená",J666,0)</f>
        <v>0</v>
      </c>
      <c r="BG666" s="206">
        <f>IF(N666="zákl. přenesená",J666,0)</f>
        <v>0</v>
      </c>
      <c r="BH666" s="206">
        <f>IF(N666="sníž. přenesená",J666,0)</f>
        <v>0</v>
      </c>
      <c r="BI666" s="206">
        <f>IF(N666="nulová",J666,0)</f>
        <v>0</v>
      </c>
      <c r="BJ666" s="19" t="s">
        <v>76</v>
      </c>
      <c r="BK666" s="206">
        <f>ROUND(I666*H666,2)</f>
        <v>0</v>
      </c>
      <c r="BL666" s="19" t="s">
        <v>304</v>
      </c>
      <c r="BM666" s="205" t="s">
        <v>770</v>
      </c>
    </row>
    <row r="667" spans="1:65" s="13" customFormat="1" ht="11.25">
      <c r="B667" s="207"/>
      <c r="C667" s="208"/>
      <c r="D667" s="209" t="s">
        <v>162</v>
      </c>
      <c r="E667" s="210" t="s">
        <v>20</v>
      </c>
      <c r="F667" s="211" t="s">
        <v>771</v>
      </c>
      <c r="G667" s="208"/>
      <c r="H667" s="210" t="s">
        <v>20</v>
      </c>
      <c r="I667" s="212"/>
      <c r="J667" s="208"/>
      <c r="K667" s="208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162</v>
      </c>
      <c r="AU667" s="217" t="s">
        <v>78</v>
      </c>
      <c r="AV667" s="13" t="s">
        <v>76</v>
      </c>
      <c r="AW667" s="13" t="s">
        <v>31</v>
      </c>
      <c r="AX667" s="13" t="s">
        <v>69</v>
      </c>
      <c r="AY667" s="217" t="s">
        <v>153</v>
      </c>
    </row>
    <row r="668" spans="1:65" s="14" customFormat="1" ht="11.25">
      <c r="B668" s="218"/>
      <c r="C668" s="219"/>
      <c r="D668" s="209" t="s">
        <v>162</v>
      </c>
      <c r="E668" s="220" t="s">
        <v>20</v>
      </c>
      <c r="F668" s="221" t="s">
        <v>772</v>
      </c>
      <c r="G668" s="219"/>
      <c r="H668" s="222">
        <v>5.29</v>
      </c>
      <c r="I668" s="223"/>
      <c r="J668" s="219"/>
      <c r="K668" s="219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162</v>
      </c>
      <c r="AU668" s="228" t="s">
        <v>78</v>
      </c>
      <c r="AV668" s="14" t="s">
        <v>78</v>
      </c>
      <c r="AW668" s="14" t="s">
        <v>31</v>
      </c>
      <c r="AX668" s="14" t="s">
        <v>69</v>
      </c>
      <c r="AY668" s="228" t="s">
        <v>153</v>
      </c>
    </row>
    <row r="669" spans="1:65" s="13" customFormat="1" ht="11.25">
      <c r="B669" s="207"/>
      <c r="C669" s="208"/>
      <c r="D669" s="209" t="s">
        <v>162</v>
      </c>
      <c r="E669" s="210" t="s">
        <v>20</v>
      </c>
      <c r="F669" s="211" t="s">
        <v>466</v>
      </c>
      <c r="G669" s="208"/>
      <c r="H669" s="210" t="s">
        <v>20</v>
      </c>
      <c r="I669" s="212"/>
      <c r="J669" s="208"/>
      <c r="K669" s="208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162</v>
      </c>
      <c r="AU669" s="217" t="s">
        <v>78</v>
      </c>
      <c r="AV669" s="13" t="s">
        <v>76</v>
      </c>
      <c r="AW669" s="13" t="s">
        <v>31</v>
      </c>
      <c r="AX669" s="13" t="s">
        <v>69</v>
      </c>
      <c r="AY669" s="217" t="s">
        <v>153</v>
      </c>
    </row>
    <row r="670" spans="1:65" s="14" customFormat="1" ht="11.25">
      <c r="B670" s="218"/>
      <c r="C670" s="219"/>
      <c r="D670" s="209" t="s">
        <v>162</v>
      </c>
      <c r="E670" s="220" t="s">
        <v>20</v>
      </c>
      <c r="F670" s="221" t="s">
        <v>773</v>
      </c>
      <c r="G670" s="219"/>
      <c r="H670" s="222">
        <v>18.68</v>
      </c>
      <c r="I670" s="223"/>
      <c r="J670" s="219"/>
      <c r="K670" s="219"/>
      <c r="L670" s="224"/>
      <c r="M670" s="225"/>
      <c r="N670" s="226"/>
      <c r="O670" s="226"/>
      <c r="P670" s="226"/>
      <c r="Q670" s="226"/>
      <c r="R670" s="226"/>
      <c r="S670" s="226"/>
      <c r="T670" s="227"/>
      <c r="AT670" s="228" t="s">
        <v>162</v>
      </c>
      <c r="AU670" s="228" t="s">
        <v>78</v>
      </c>
      <c r="AV670" s="14" t="s">
        <v>78</v>
      </c>
      <c r="AW670" s="14" t="s">
        <v>31</v>
      </c>
      <c r="AX670" s="14" t="s">
        <v>69</v>
      </c>
      <c r="AY670" s="228" t="s">
        <v>153</v>
      </c>
    </row>
    <row r="671" spans="1:65" s="13" customFormat="1" ht="11.25">
      <c r="B671" s="207"/>
      <c r="C671" s="208"/>
      <c r="D671" s="209" t="s">
        <v>162</v>
      </c>
      <c r="E671" s="210" t="s">
        <v>20</v>
      </c>
      <c r="F671" s="211" t="s">
        <v>774</v>
      </c>
      <c r="G671" s="208"/>
      <c r="H671" s="210" t="s">
        <v>20</v>
      </c>
      <c r="I671" s="212"/>
      <c r="J671" s="208"/>
      <c r="K671" s="208"/>
      <c r="L671" s="213"/>
      <c r="M671" s="214"/>
      <c r="N671" s="215"/>
      <c r="O671" s="215"/>
      <c r="P671" s="215"/>
      <c r="Q671" s="215"/>
      <c r="R671" s="215"/>
      <c r="S671" s="215"/>
      <c r="T671" s="216"/>
      <c r="AT671" s="217" t="s">
        <v>162</v>
      </c>
      <c r="AU671" s="217" t="s">
        <v>78</v>
      </c>
      <c r="AV671" s="13" t="s">
        <v>76</v>
      </c>
      <c r="AW671" s="13" t="s">
        <v>31</v>
      </c>
      <c r="AX671" s="13" t="s">
        <v>69</v>
      </c>
      <c r="AY671" s="217" t="s">
        <v>153</v>
      </c>
    </row>
    <row r="672" spans="1:65" s="14" customFormat="1" ht="11.25">
      <c r="B672" s="218"/>
      <c r="C672" s="219"/>
      <c r="D672" s="209" t="s">
        <v>162</v>
      </c>
      <c r="E672" s="220" t="s">
        <v>20</v>
      </c>
      <c r="F672" s="221" t="s">
        <v>775</v>
      </c>
      <c r="G672" s="219"/>
      <c r="H672" s="222">
        <v>5.7</v>
      </c>
      <c r="I672" s="223"/>
      <c r="J672" s="219"/>
      <c r="K672" s="219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162</v>
      </c>
      <c r="AU672" s="228" t="s">
        <v>78</v>
      </c>
      <c r="AV672" s="14" t="s">
        <v>78</v>
      </c>
      <c r="AW672" s="14" t="s">
        <v>31</v>
      </c>
      <c r="AX672" s="14" t="s">
        <v>69</v>
      </c>
      <c r="AY672" s="228" t="s">
        <v>153</v>
      </c>
    </row>
    <row r="673" spans="2:51" s="13" customFormat="1" ht="11.25">
      <c r="B673" s="207"/>
      <c r="C673" s="208"/>
      <c r="D673" s="209" t="s">
        <v>162</v>
      </c>
      <c r="E673" s="210" t="s">
        <v>20</v>
      </c>
      <c r="F673" s="211" t="s">
        <v>776</v>
      </c>
      <c r="G673" s="208"/>
      <c r="H673" s="210" t="s">
        <v>20</v>
      </c>
      <c r="I673" s="212"/>
      <c r="J673" s="208"/>
      <c r="K673" s="208"/>
      <c r="L673" s="213"/>
      <c r="M673" s="214"/>
      <c r="N673" s="215"/>
      <c r="O673" s="215"/>
      <c r="P673" s="215"/>
      <c r="Q673" s="215"/>
      <c r="R673" s="215"/>
      <c r="S673" s="215"/>
      <c r="T673" s="216"/>
      <c r="AT673" s="217" t="s">
        <v>162</v>
      </c>
      <c r="AU673" s="217" t="s">
        <v>78</v>
      </c>
      <c r="AV673" s="13" t="s">
        <v>76</v>
      </c>
      <c r="AW673" s="13" t="s">
        <v>31</v>
      </c>
      <c r="AX673" s="13" t="s">
        <v>69</v>
      </c>
      <c r="AY673" s="217" t="s">
        <v>153</v>
      </c>
    </row>
    <row r="674" spans="2:51" s="14" customFormat="1" ht="11.25">
      <c r="B674" s="218"/>
      <c r="C674" s="219"/>
      <c r="D674" s="209" t="s">
        <v>162</v>
      </c>
      <c r="E674" s="220" t="s">
        <v>20</v>
      </c>
      <c r="F674" s="221" t="s">
        <v>777</v>
      </c>
      <c r="G674" s="219"/>
      <c r="H674" s="222">
        <v>4.32</v>
      </c>
      <c r="I674" s="223"/>
      <c r="J674" s="219"/>
      <c r="K674" s="219"/>
      <c r="L674" s="224"/>
      <c r="M674" s="225"/>
      <c r="N674" s="226"/>
      <c r="O674" s="226"/>
      <c r="P674" s="226"/>
      <c r="Q674" s="226"/>
      <c r="R674" s="226"/>
      <c r="S674" s="226"/>
      <c r="T674" s="227"/>
      <c r="AT674" s="228" t="s">
        <v>162</v>
      </c>
      <c r="AU674" s="228" t="s">
        <v>78</v>
      </c>
      <c r="AV674" s="14" t="s">
        <v>78</v>
      </c>
      <c r="AW674" s="14" t="s">
        <v>31</v>
      </c>
      <c r="AX674" s="14" t="s">
        <v>69</v>
      </c>
      <c r="AY674" s="228" t="s">
        <v>153</v>
      </c>
    </row>
    <row r="675" spans="2:51" s="13" customFormat="1" ht="11.25">
      <c r="B675" s="207"/>
      <c r="C675" s="208"/>
      <c r="D675" s="209" t="s">
        <v>162</v>
      </c>
      <c r="E675" s="210" t="s">
        <v>20</v>
      </c>
      <c r="F675" s="211" t="s">
        <v>778</v>
      </c>
      <c r="G675" s="208"/>
      <c r="H675" s="210" t="s">
        <v>20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162</v>
      </c>
      <c r="AU675" s="217" t="s">
        <v>78</v>
      </c>
      <c r="AV675" s="13" t="s">
        <v>76</v>
      </c>
      <c r="AW675" s="13" t="s">
        <v>31</v>
      </c>
      <c r="AX675" s="13" t="s">
        <v>69</v>
      </c>
      <c r="AY675" s="217" t="s">
        <v>153</v>
      </c>
    </row>
    <row r="676" spans="2:51" s="14" customFormat="1" ht="11.25">
      <c r="B676" s="218"/>
      <c r="C676" s="219"/>
      <c r="D676" s="209" t="s">
        <v>162</v>
      </c>
      <c r="E676" s="220" t="s">
        <v>20</v>
      </c>
      <c r="F676" s="221" t="s">
        <v>779</v>
      </c>
      <c r="G676" s="219"/>
      <c r="H676" s="222">
        <v>14.11</v>
      </c>
      <c r="I676" s="223"/>
      <c r="J676" s="219"/>
      <c r="K676" s="219"/>
      <c r="L676" s="224"/>
      <c r="M676" s="225"/>
      <c r="N676" s="226"/>
      <c r="O676" s="226"/>
      <c r="P676" s="226"/>
      <c r="Q676" s="226"/>
      <c r="R676" s="226"/>
      <c r="S676" s="226"/>
      <c r="T676" s="227"/>
      <c r="AT676" s="228" t="s">
        <v>162</v>
      </c>
      <c r="AU676" s="228" t="s">
        <v>78</v>
      </c>
      <c r="AV676" s="14" t="s">
        <v>78</v>
      </c>
      <c r="AW676" s="14" t="s">
        <v>31</v>
      </c>
      <c r="AX676" s="14" t="s">
        <v>69</v>
      </c>
      <c r="AY676" s="228" t="s">
        <v>153</v>
      </c>
    </row>
    <row r="677" spans="2:51" s="13" customFormat="1" ht="11.25">
      <c r="B677" s="207"/>
      <c r="C677" s="208"/>
      <c r="D677" s="209" t="s">
        <v>162</v>
      </c>
      <c r="E677" s="210" t="s">
        <v>20</v>
      </c>
      <c r="F677" s="211" t="s">
        <v>460</v>
      </c>
      <c r="G677" s="208"/>
      <c r="H677" s="210" t="s">
        <v>20</v>
      </c>
      <c r="I677" s="212"/>
      <c r="J677" s="208"/>
      <c r="K677" s="208"/>
      <c r="L677" s="213"/>
      <c r="M677" s="214"/>
      <c r="N677" s="215"/>
      <c r="O677" s="215"/>
      <c r="P677" s="215"/>
      <c r="Q677" s="215"/>
      <c r="R677" s="215"/>
      <c r="S677" s="215"/>
      <c r="T677" s="216"/>
      <c r="AT677" s="217" t="s">
        <v>162</v>
      </c>
      <c r="AU677" s="217" t="s">
        <v>78</v>
      </c>
      <c r="AV677" s="13" t="s">
        <v>76</v>
      </c>
      <c r="AW677" s="13" t="s">
        <v>31</v>
      </c>
      <c r="AX677" s="13" t="s">
        <v>69</v>
      </c>
      <c r="AY677" s="217" t="s">
        <v>153</v>
      </c>
    </row>
    <row r="678" spans="2:51" s="14" customFormat="1" ht="11.25">
      <c r="B678" s="218"/>
      <c r="C678" s="219"/>
      <c r="D678" s="209" t="s">
        <v>162</v>
      </c>
      <c r="E678" s="220" t="s">
        <v>20</v>
      </c>
      <c r="F678" s="221" t="s">
        <v>780</v>
      </c>
      <c r="G678" s="219"/>
      <c r="H678" s="222">
        <v>13.98</v>
      </c>
      <c r="I678" s="223"/>
      <c r="J678" s="219"/>
      <c r="K678" s="219"/>
      <c r="L678" s="224"/>
      <c r="M678" s="225"/>
      <c r="N678" s="226"/>
      <c r="O678" s="226"/>
      <c r="P678" s="226"/>
      <c r="Q678" s="226"/>
      <c r="R678" s="226"/>
      <c r="S678" s="226"/>
      <c r="T678" s="227"/>
      <c r="AT678" s="228" t="s">
        <v>162</v>
      </c>
      <c r="AU678" s="228" t="s">
        <v>78</v>
      </c>
      <c r="AV678" s="14" t="s">
        <v>78</v>
      </c>
      <c r="AW678" s="14" t="s">
        <v>31</v>
      </c>
      <c r="AX678" s="14" t="s">
        <v>69</v>
      </c>
      <c r="AY678" s="228" t="s">
        <v>153</v>
      </c>
    </row>
    <row r="679" spans="2:51" s="13" customFormat="1" ht="11.25">
      <c r="B679" s="207"/>
      <c r="C679" s="208"/>
      <c r="D679" s="209" t="s">
        <v>162</v>
      </c>
      <c r="E679" s="210" t="s">
        <v>20</v>
      </c>
      <c r="F679" s="211" t="s">
        <v>781</v>
      </c>
      <c r="G679" s="208"/>
      <c r="H679" s="210" t="s">
        <v>20</v>
      </c>
      <c r="I679" s="212"/>
      <c r="J679" s="208"/>
      <c r="K679" s="208"/>
      <c r="L679" s="213"/>
      <c r="M679" s="214"/>
      <c r="N679" s="215"/>
      <c r="O679" s="215"/>
      <c r="P679" s="215"/>
      <c r="Q679" s="215"/>
      <c r="R679" s="215"/>
      <c r="S679" s="215"/>
      <c r="T679" s="216"/>
      <c r="AT679" s="217" t="s">
        <v>162</v>
      </c>
      <c r="AU679" s="217" t="s">
        <v>78</v>
      </c>
      <c r="AV679" s="13" t="s">
        <v>76</v>
      </c>
      <c r="AW679" s="13" t="s">
        <v>31</v>
      </c>
      <c r="AX679" s="13" t="s">
        <v>69</v>
      </c>
      <c r="AY679" s="217" t="s">
        <v>153</v>
      </c>
    </row>
    <row r="680" spans="2:51" s="14" customFormat="1" ht="11.25">
      <c r="B680" s="218"/>
      <c r="C680" s="219"/>
      <c r="D680" s="209" t="s">
        <v>162</v>
      </c>
      <c r="E680" s="220" t="s">
        <v>20</v>
      </c>
      <c r="F680" s="221" t="s">
        <v>782</v>
      </c>
      <c r="G680" s="219"/>
      <c r="H680" s="222">
        <v>14.96</v>
      </c>
      <c r="I680" s="223"/>
      <c r="J680" s="219"/>
      <c r="K680" s="219"/>
      <c r="L680" s="224"/>
      <c r="M680" s="225"/>
      <c r="N680" s="226"/>
      <c r="O680" s="226"/>
      <c r="P680" s="226"/>
      <c r="Q680" s="226"/>
      <c r="R680" s="226"/>
      <c r="S680" s="226"/>
      <c r="T680" s="227"/>
      <c r="AT680" s="228" t="s">
        <v>162</v>
      </c>
      <c r="AU680" s="228" t="s">
        <v>78</v>
      </c>
      <c r="AV680" s="14" t="s">
        <v>78</v>
      </c>
      <c r="AW680" s="14" t="s">
        <v>31</v>
      </c>
      <c r="AX680" s="14" t="s">
        <v>69</v>
      </c>
      <c r="AY680" s="228" t="s">
        <v>153</v>
      </c>
    </row>
    <row r="681" spans="2:51" s="13" customFormat="1" ht="11.25">
      <c r="B681" s="207"/>
      <c r="C681" s="208"/>
      <c r="D681" s="209" t="s">
        <v>162</v>
      </c>
      <c r="E681" s="210" t="s">
        <v>20</v>
      </c>
      <c r="F681" s="211" t="s">
        <v>783</v>
      </c>
      <c r="G681" s="208"/>
      <c r="H681" s="210" t="s">
        <v>20</v>
      </c>
      <c r="I681" s="212"/>
      <c r="J681" s="208"/>
      <c r="K681" s="208"/>
      <c r="L681" s="213"/>
      <c r="M681" s="214"/>
      <c r="N681" s="215"/>
      <c r="O681" s="215"/>
      <c r="P681" s="215"/>
      <c r="Q681" s="215"/>
      <c r="R681" s="215"/>
      <c r="S681" s="215"/>
      <c r="T681" s="216"/>
      <c r="AT681" s="217" t="s">
        <v>162</v>
      </c>
      <c r="AU681" s="217" t="s">
        <v>78</v>
      </c>
      <c r="AV681" s="13" t="s">
        <v>76</v>
      </c>
      <c r="AW681" s="13" t="s">
        <v>31</v>
      </c>
      <c r="AX681" s="13" t="s">
        <v>69</v>
      </c>
      <c r="AY681" s="217" t="s">
        <v>153</v>
      </c>
    </row>
    <row r="682" spans="2:51" s="14" customFormat="1" ht="11.25">
      <c r="B682" s="218"/>
      <c r="C682" s="219"/>
      <c r="D682" s="209" t="s">
        <v>162</v>
      </c>
      <c r="E682" s="220" t="s">
        <v>20</v>
      </c>
      <c r="F682" s="221" t="s">
        <v>784</v>
      </c>
      <c r="G682" s="219"/>
      <c r="H682" s="222">
        <v>8.02</v>
      </c>
      <c r="I682" s="223"/>
      <c r="J682" s="219"/>
      <c r="K682" s="219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162</v>
      </c>
      <c r="AU682" s="228" t="s">
        <v>78</v>
      </c>
      <c r="AV682" s="14" t="s">
        <v>78</v>
      </c>
      <c r="AW682" s="14" t="s">
        <v>31</v>
      </c>
      <c r="AX682" s="14" t="s">
        <v>69</v>
      </c>
      <c r="AY682" s="228" t="s">
        <v>153</v>
      </c>
    </row>
    <row r="683" spans="2:51" s="13" customFormat="1" ht="11.25">
      <c r="B683" s="207"/>
      <c r="C683" s="208"/>
      <c r="D683" s="209" t="s">
        <v>162</v>
      </c>
      <c r="E683" s="210" t="s">
        <v>20</v>
      </c>
      <c r="F683" s="211" t="s">
        <v>785</v>
      </c>
      <c r="G683" s="208"/>
      <c r="H683" s="210" t="s">
        <v>20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162</v>
      </c>
      <c r="AU683" s="217" t="s">
        <v>78</v>
      </c>
      <c r="AV683" s="13" t="s">
        <v>76</v>
      </c>
      <c r="AW683" s="13" t="s">
        <v>31</v>
      </c>
      <c r="AX683" s="13" t="s">
        <v>69</v>
      </c>
      <c r="AY683" s="217" t="s">
        <v>153</v>
      </c>
    </row>
    <row r="684" spans="2:51" s="14" customFormat="1" ht="11.25">
      <c r="B684" s="218"/>
      <c r="C684" s="219"/>
      <c r="D684" s="209" t="s">
        <v>162</v>
      </c>
      <c r="E684" s="220" t="s">
        <v>20</v>
      </c>
      <c r="F684" s="221" t="s">
        <v>786</v>
      </c>
      <c r="G684" s="219"/>
      <c r="H684" s="222">
        <v>7.64</v>
      </c>
      <c r="I684" s="223"/>
      <c r="J684" s="219"/>
      <c r="K684" s="219"/>
      <c r="L684" s="224"/>
      <c r="M684" s="225"/>
      <c r="N684" s="226"/>
      <c r="O684" s="226"/>
      <c r="P684" s="226"/>
      <c r="Q684" s="226"/>
      <c r="R684" s="226"/>
      <c r="S684" s="226"/>
      <c r="T684" s="227"/>
      <c r="AT684" s="228" t="s">
        <v>162</v>
      </c>
      <c r="AU684" s="228" t="s">
        <v>78</v>
      </c>
      <c r="AV684" s="14" t="s">
        <v>78</v>
      </c>
      <c r="AW684" s="14" t="s">
        <v>31</v>
      </c>
      <c r="AX684" s="14" t="s">
        <v>69</v>
      </c>
      <c r="AY684" s="228" t="s">
        <v>153</v>
      </c>
    </row>
    <row r="685" spans="2:51" s="13" customFormat="1" ht="11.25">
      <c r="B685" s="207"/>
      <c r="C685" s="208"/>
      <c r="D685" s="209" t="s">
        <v>162</v>
      </c>
      <c r="E685" s="210" t="s">
        <v>20</v>
      </c>
      <c r="F685" s="211" t="s">
        <v>787</v>
      </c>
      <c r="G685" s="208"/>
      <c r="H685" s="210" t="s">
        <v>20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162</v>
      </c>
      <c r="AU685" s="217" t="s">
        <v>78</v>
      </c>
      <c r="AV685" s="13" t="s">
        <v>76</v>
      </c>
      <c r="AW685" s="13" t="s">
        <v>31</v>
      </c>
      <c r="AX685" s="13" t="s">
        <v>69</v>
      </c>
      <c r="AY685" s="217" t="s">
        <v>153</v>
      </c>
    </row>
    <row r="686" spans="2:51" s="14" customFormat="1" ht="11.25">
      <c r="B686" s="218"/>
      <c r="C686" s="219"/>
      <c r="D686" s="209" t="s">
        <v>162</v>
      </c>
      <c r="E686" s="220" t="s">
        <v>20</v>
      </c>
      <c r="F686" s="221" t="s">
        <v>788</v>
      </c>
      <c r="G686" s="219"/>
      <c r="H686" s="222">
        <v>19.440000000000001</v>
      </c>
      <c r="I686" s="223"/>
      <c r="J686" s="219"/>
      <c r="K686" s="219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162</v>
      </c>
      <c r="AU686" s="228" t="s">
        <v>78</v>
      </c>
      <c r="AV686" s="14" t="s">
        <v>78</v>
      </c>
      <c r="AW686" s="14" t="s">
        <v>31</v>
      </c>
      <c r="AX686" s="14" t="s">
        <v>69</v>
      </c>
      <c r="AY686" s="228" t="s">
        <v>153</v>
      </c>
    </row>
    <row r="687" spans="2:51" s="13" customFormat="1" ht="11.25">
      <c r="B687" s="207"/>
      <c r="C687" s="208"/>
      <c r="D687" s="209" t="s">
        <v>162</v>
      </c>
      <c r="E687" s="210" t="s">
        <v>20</v>
      </c>
      <c r="F687" s="211" t="s">
        <v>789</v>
      </c>
      <c r="G687" s="208"/>
      <c r="H687" s="210" t="s">
        <v>20</v>
      </c>
      <c r="I687" s="212"/>
      <c r="J687" s="208"/>
      <c r="K687" s="208"/>
      <c r="L687" s="213"/>
      <c r="M687" s="214"/>
      <c r="N687" s="215"/>
      <c r="O687" s="215"/>
      <c r="P687" s="215"/>
      <c r="Q687" s="215"/>
      <c r="R687" s="215"/>
      <c r="S687" s="215"/>
      <c r="T687" s="216"/>
      <c r="AT687" s="217" t="s">
        <v>162</v>
      </c>
      <c r="AU687" s="217" t="s">
        <v>78</v>
      </c>
      <c r="AV687" s="13" t="s">
        <v>76</v>
      </c>
      <c r="AW687" s="13" t="s">
        <v>31</v>
      </c>
      <c r="AX687" s="13" t="s">
        <v>69</v>
      </c>
      <c r="AY687" s="217" t="s">
        <v>153</v>
      </c>
    </row>
    <row r="688" spans="2:51" s="14" customFormat="1" ht="11.25">
      <c r="B688" s="218"/>
      <c r="C688" s="219"/>
      <c r="D688" s="209" t="s">
        <v>162</v>
      </c>
      <c r="E688" s="220" t="s">
        <v>20</v>
      </c>
      <c r="F688" s="221" t="s">
        <v>790</v>
      </c>
      <c r="G688" s="219"/>
      <c r="H688" s="222">
        <v>12.1</v>
      </c>
      <c r="I688" s="223"/>
      <c r="J688" s="219"/>
      <c r="K688" s="219"/>
      <c r="L688" s="224"/>
      <c r="M688" s="225"/>
      <c r="N688" s="226"/>
      <c r="O688" s="226"/>
      <c r="P688" s="226"/>
      <c r="Q688" s="226"/>
      <c r="R688" s="226"/>
      <c r="S688" s="226"/>
      <c r="T688" s="227"/>
      <c r="AT688" s="228" t="s">
        <v>162</v>
      </c>
      <c r="AU688" s="228" t="s">
        <v>78</v>
      </c>
      <c r="AV688" s="14" t="s">
        <v>78</v>
      </c>
      <c r="AW688" s="14" t="s">
        <v>31</v>
      </c>
      <c r="AX688" s="14" t="s">
        <v>69</v>
      </c>
      <c r="AY688" s="228" t="s">
        <v>153</v>
      </c>
    </row>
    <row r="689" spans="1:65" s="13" customFormat="1" ht="11.25">
      <c r="B689" s="207"/>
      <c r="C689" s="208"/>
      <c r="D689" s="209" t="s">
        <v>162</v>
      </c>
      <c r="E689" s="210" t="s">
        <v>20</v>
      </c>
      <c r="F689" s="211" t="s">
        <v>791</v>
      </c>
      <c r="G689" s="208"/>
      <c r="H689" s="210" t="s">
        <v>20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162</v>
      </c>
      <c r="AU689" s="217" t="s">
        <v>78</v>
      </c>
      <c r="AV689" s="13" t="s">
        <v>76</v>
      </c>
      <c r="AW689" s="13" t="s">
        <v>31</v>
      </c>
      <c r="AX689" s="13" t="s">
        <v>69</v>
      </c>
      <c r="AY689" s="217" t="s">
        <v>153</v>
      </c>
    </row>
    <row r="690" spans="1:65" s="14" customFormat="1" ht="11.25">
      <c r="B690" s="218"/>
      <c r="C690" s="219"/>
      <c r="D690" s="209" t="s">
        <v>162</v>
      </c>
      <c r="E690" s="220" t="s">
        <v>20</v>
      </c>
      <c r="F690" s="221" t="s">
        <v>792</v>
      </c>
      <c r="G690" s="219"/>
      <c r="H690" s="222">
        <v>5.46</v>
      </c>
      <c r="I690" s="223"/>
      <c r="J690" s="219"/>
      <c r="K690" s="219"/>
      <c r="L690" s="224"/>
      <c r="M690" s="225"/>
      <c r="N690" s="226"/>
      <c r="O690" s="226"/>
      <c r="P690" s="226"/>
      <c r="Q690" s="226"/>
      <c r="R690" s="226"/>
      <c r="S690" s="226"/>
      <c r="T690" s="227"/>
      <c r="AT690" s="228" t="s">
        <v>162</v>
      </c>
      <c r="AU690" s="228" t="s">
        <v>78</v>
      </c>
      <c r="AV690" s="14" t="s">
        <v>78</v>
      </c>
      <c r="AW690" s="14" t="s">
        <v>31</v>
      </c>
      <c r="AX690" s="14" t="s">
        <v>69</v>
      </c>
      <c r="AY690" s="228" t="s">
        <v>153</v>
      </c>
    </row>
    <row r="691" spans="1:65" s="13" customFormat="1" ht="11.25">
      <c r="B691" s="207"/>
      <c r="C691" s="208"/>
      <c r="D691" s="209" t="s">
        <v>162</v>
      </c>
      <c r="E691" s="210" t="s">
        <v>20</v>
      </c>
      <c r="F691" s="211" t="s">
        <v>468</v>
      </c>
      <c r="G691" s="208"/>
      <c r="H691" s="210" t="s">
        <v>20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162</v>
      </c>
      <c r="AU691" s="217" t="s">
        <v>78</v>
      </c>
      <c r="AV691" s="13" t="s">
        <v>76</v>
      </c>
      <c r="AW691" s="13" t="s">
        <v>31</v>
      </c>
      <c r="AX691" s="13" t="s">
        <v>69</v>
      </c>
      <c r="AY691" s="217" t="s">
        <v>153</v>
      </c>
    </row>
    <row r="692" spans="1:65" s="14" customFormat="1" ht="11.25">
      <c r="B692" s="218"/>
      <c r="C692" s="219"/>
      <c r="D692" s="209" t="s">
        <v>162</v>
      </c>
      <c r="E692" s="220" t="s">
        <v>20</v>
      </c>
      <c r="F692" s="221" t="s">
        <v>793</v>
      </c>
      <c r="G692" s="219"/>
      <c r="H692" s="222">
        <v>29.56</v>
      </c>
      <c r="I692" s="223"/>
      <c r="J692" s="219"/>
      <c r="K692" s="219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162</v>
      </c>
      <c r="AU692" s="228" t="s">
        <v>78</v>
      </c>
      <c r="AV692" s="14" t="s">
        <v>78</v>
      </c>
      <c r="AW692" s="14" t="s">
        <v>31</v>
      </c>
      <c r="AX692" s="14" t="s">
        <v>69</v>
      </c>
      <c r="AY692" s="228" t="s">
        <v>153</v>
      </c>
    </row>
    <row r="693" spans="1:65" s="13" customFormat="1" ht="11.25">
      <c r="B693" s="207"/>
      <c r="C693" s="208"/>
      <c r="D693" s="209" t="s">
        <v>162</v>
      </c>
      <c r="E693" s="210" t="s">
        <v>20</v>
      </c>
      <c r="F693" s="211" t="s">
        <v>794</v>
      </c>
      <c r="G693" s="208"/>
      <c r="H693" s="210" t="s">
        <v>20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162</v>
      </c>
      <c r="AU693" s="217" t="s">
        <v>78</v>
      </c>
      <c r="AV693" s="13" t="s">
        <v>76</v>
      </c>
      <c r="AW693" s="13" t="s">
        <v>31</v>
      </c>
      <c r="AX693" s="13" t="s">
        <v>69</v>
      </c>
      <c r="AY693" s="217" t="s">
        <v>153</v>
      </c>
    </row>
    <row r="694" spans="1:65" s="14" customFormat="1" ht="11.25">
      <c r="B694" s="218"/>
      <c r="C694" s="219"/>
      <c r="D694" s="209" t="s">
        <v>162</v>
      </c>
      <c r="E694" s="220" t="s">
        <v>20</v>
      </c>
      <c r="F694" s="221" t="s">
        <v>795</v>
      </c>
      <c r="G694" s="219"/>
      <c r="H694" s="222">
        <v>6.14</v>
      </c>
      <c r="I694" s="223"/>
      <c r="J694" s="219"/>
      <c r="K694" s="219"/>
      <c r="L694" s="224"/>
      <c r="M694" s="225"/>
      <c r="N694" s="226"/>
      <c r="O694" s="226"/>
      <c r="P694" s="226"/>
      <c r="Q694" s="226"/>
      <c r="R694" s="226"/>
      <c r="S694" s="226"/>
      <c r="T694" s="227"/>
      <c r="AT694" s="228" t="s">
        <v>162</v>
      </c>
      <c r="AU694" s="228" t="s">
        <v>78</v>
      </c>
      <c r="AV694" s="14" t="s">
        <v>78</v>
      </c>
      <c r="AW694" s="14" t="s">
        <v>31</v>
      </c>
      <c r="AX694" s="14" t="s">
        <v>69</v>
      </c>
      <c r="AY694" s="228" t="s">
        <v>153</v>
      </c>
    </row>
    <row r="695" spans="1:65" s="13" customFormat="1" ht="11.25">
      <c r="B695" s="207"/>
      <c r="C695" s="208"/>
      <c r="D695" s="209" t="s">
        <v>162</v>
      </c>
      <c r="E695" s="210" t="s">
        <v>20</v>
      </c>
      <c r="F695" s="211" t="s">
        <v>796</v>
      </c>
      <c r="G695" s="208"/>
      <c r="H695" s="210" t="s">
        <v>20</v>
      </c>
      <c r="I695" s="212"/>
      <c r="J695" s="208"/>
      <c r="K695" s="208"/>
      <c r="L695" s="213"/>
      <c r="M695" s="214"/>
      <c r="N695" s="215"/>
      <c r="O695" s="215"/>
      <c r="P695" s="215"/>
      <c r="Q695" s="215"/>
      <c r="R695" s="215"/>
      <c r="S695" s="215"/>
      <c r="T695" s="216"/>
      <c r="AT695" s="217" t="s">
        <v>162</v>
      </c>
      <c r="AU695" s="217" t="s">
        <v>78</v>
      </c>
      <c r="AV695" s="13" t="s">
        <v>76</v>
      </c>
      <c r="AW695" s="13" t="s">
        <v>31</v>
      </c>
      <c r="AX695" s="13" t="s">
        <v>69</v>
      </c>
      <c r="AY695" s="217" t="s">
        <v>153</v>
      </c>
    </row>
    <row r="696" spans="1:65" s="14" customFormat="1" ht="11.25">
      <c r="B696" s="218"/>
      <c r="C696" s="219"/>
      <c r="D696" s="209" t="s">
        <v>162</v>
      </c>
      <c r="E696" s="220" t="s">
        <v>20</v>
      </c>
      <c r="F696" s="221" t="s">
        <v>797</v>
      </c>
      <c r="G696" s="219"/>
      <c r="H696" s="222">
        <v>4.9400000000000004</v>
      </c>
      <c r="I696" s="223"/>
      <c r="J696" s="219"/>
      <c r="K696" s="219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162</v>
      </c>
      <c r="AU696" s="228" t="s">
        <v>78</v>
      </c>
      <c r="AV696" s="14" t="s">
        <v>78</v>
      </c>
      <c r="AW696" s="14" t="s">
        <v>31</v>
      </c>
      <c r="AX696" s="14" t="s">
        <v>69</v>
      </c>
      <c r="AY696" s="228" t="s">
        <v>153</v>
      </c>
    </row>
    <row r="697" spans="1:65" s="15" customFormat="1" ht="11.25">
      <c r="B697" s="229"/>
      <c r="C697" s="230"/>
      <c r="D697" s="209" t="s">
        <v>162</v>
      </c>
      <c r="E697" s="231" t="s">
        <v>20</v>
      </c>
      <c r="F697" s="232" t="s">
        <v>173</v>
      </c>
      <c r="G697" s="230"/>
      <c r="H697" s="233">
        <v>170.33999999999997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AT697" s="239" t="s">
        <v>162</v>
      </c>
      <c r="AU697" s="239" t="s">
        <v>78</v>
      </c>
      <c r="AV697" s="15" t="s">
        <v>92</v>
      </c>
      <c r="AW697" s="15" t="s">
        <v>31</v>
      </c>
      <c r="AX697" s="15" t="s">
        <v>69</v>
      </c>
      <c r="AY697" s="239" t="s">
        <v>153</v>
      </c>
    </row>
    <row r="698" spans="1:65" s="13" customFormat="1" ht="11.25">
      <c r="B698" s="207"/>
      <c r="C698" s="208"/>
      <c r="D698" s="209" t="s">
        <v>162</v>
      </c>
      <c r="E698" s="210" t="s">
        <v>20</v>
      </c>
      <c r="F698" s="211" t="s">
        <v>761</v>
      </c>
      <c r="G698" s="208"/>
      <c r="H698" s="210" t="s">
        <v>20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162</v>
      </c>
      <c r="AU698" s="217" t="s">
        <v>78</v>
      </c>
      <c r="AV698" s="13" t="s">
        <v>76</v>
      </c>
      <c r="AW698" s="13" t="s">
        <v>31</v>
      </c>
      <c r="AX698" s="13" t="s">
        <v>69</v>
      </c>
      <c r="AY698" s="217" t="s">
        <v>153</v>
      </c>
    </row>
    <row r="699" spans="1:65" s="14" customFormat="1" ht="11.25">
      <c r="B699" s="218"/>
      <c r="C699" s="219"/>
      <c r="D699" s="209" t="s">
        <v>162</v>
      </c>
      <c r="E699" s="220" t="s">
        <v>20</v>
      </c>
      <c r="F699" s="221" t="s">
        <v>798</v>
      </c>
      <c r="G699" s="219"/>
      <c r="H699" s="222">
        <v>42.585000000000001</v>
      </c>
      <c r="I699" s="223"/>
      <c r="J699" s="219"/>
      <c r="K699" s="219"/>
      <c r="L699" s="224"/>
      <c r="M699" s="225"/>
      <c r="N699" s="226"/>
      <c r="O699" s="226"/>
      <c r="P699" s="226"/>
      <c r="Q699" s="226"/>
      <c r="R699" s="226"/>
      <c r="S699" s="226"/>
      <c r="T699" s="227"/>
      <c r="AT699" s="228" t="s">
        <v>162</v>
      </c>
      <c r="AU699" s="228" t="s">
        <v>78</v>
      </c>
      <c r="AV699" s="14" t="s">
        <v>78</v>
      </c>
      <c r="AW699" s="14" t="s">
        <v>31</v>
      </c>
      <c r="AX699" s="14" t="s">
        <v>69</v>
      </c>
      <c r="AY699" s="228" t="s">
        <v>153</v>
      </c>
    </row>
    <row r="700" spans="1:65" s="16" customFormat="1" ht="11.25">
      <c r="B700" s="240"/>
      <c r="C700" s="241"/>
      <c r="D700" s="209" t="s">
        <v>162</v>
      </c>
      <c r="E700" s="242" t="s">
        <v>20</v>
      </c>
      <c r="F700" s="243" t="s">
        <v>176</v>
      </c>
      <c r="G700" s="241"/>
      <c r="H700" s="244">
        <v>212.92499999999998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AT700" s="250" t="s">
        <v>162</v>
      </c>
      <c r="AU700" s="250" t="s">
        <v>78</v>
      </c>
      <c r="AV700" s="16" t="s">
        <v>160</v>
      </c>
      <c r="AW700" s="16" t="s">
        <v>31</v>
      </c>
      <c r="AX700" s="16" t="s">
        <v>76</v>
      </c>
      <c r="AY700" s="250" t="s">
        <v>153</v>
      </c>
    </row>
    <row r="701" spans="1:65" s="2" customFormat="1" ht="24" customHeight="1">
      <c r="A701" s="36"/>
      <c r="B701" s="37"/>
      <c r="C701" s="254" t="s">
        <v>799</v>
      </c>
      <c r="D701" s="254" t="s">
        <v>332</v>
      </c>
      <c r="E701" s="255" t="s">
        <v>800</v>
      </c>
      <c r="F701" s="256" t="s">
        <v>801</v>
      </c>
      <c r="G701" s="257" t="s">
        <v>179</v>
      </c>
      <c r="H701" s="258">
        <v>234.21799999999999</v>
      </c>
      <c r="I701" s="259"/>
      <c r="J701" s="260">
        <f>ROUND(I701*H701,2)</f>
        <v>0</v>
      </c>
      <c r="K701" s="256" t="s">
        <v>159</v>
      </c>
      <c r="L701" s="261"/>
      <c r="M701" s="262" t="s">
        <v>20</v>
      </c>
      <c r="N701" s="263" t="s">
        <v>40</v>
      </c>
      <c r="O701" s="66"/>
      <c r="P701" s="203">
        <f>O701*H701</f>
        <v>0</v>
      </c>
      <c r="Q701" s="203">
        <v>1.0200000000000001E-3</v>
      </c>
      <c r="R701" s="203">
        <f>Q701*H701</f>
        <v>0.23890236000000001</v>
      </c>
      <c r="S701" s="203">
        <v>0</v>
      </c>
      <c r="T701" s="204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205" t="s">
        <v>423</v>
      </c>
      <c r="AT701" s="205" t="s">
        <v>332</v>
      </c>
      <c r="AU701" s="205" t="s">
        <v>78</v>
      </c>
      <c r="AY701" s="19" t="s">
        <v>153</v>
      </c>
      <c r="BE701" s="206">
        <f>IF(N701="základní",J701,0)</f>
        <v>0</v>
      </c>
      <c r="BF701" s="206">
        <f>IF(N701="snížená",J701,0)</f>
        <v>0</v>
      </c>
      <c r="BG701" s="206">
        <f>IF(N701="zákl. přenesená",J701,0)</f>
        <v>0</v>
      </c>
      <c r="BH701" s="206">
        <f>IF(N701="sníž. přenesená",J701,0)</f>
        <v>0</v>
      </c>
      <c r="BI701" s="206">
        <f>IF(N701="nulová",J701,0)</f>
        <v>0</v>
      </c>
      <c r="BJ701" s="19" t="s">
        <v>76</v>
      </c>
      <c r="BK701" s="206">
        <f>ROUND(I701*H701,2)</f>
        <v>0</v>
      </c>
      <c r="BL701" s="19" t="s">
        <v>304</v>
      </c>
      <c r="BM701" s="205" t="s">
        <v>802</v>
      </c>
    </row>
    <row r="702" spans="1:65" s="14" customFormat="1" ht="11.25">
      <c r="B702" s="218"/>
      <c r="C702" s="219"/>
      <c r="D702" s="209" t="s">
        <v>162</v>
      </c>
      <c r="E702" s="219"/>
      <c r="F702" s="221" t="s">
        <v>803</v>
      </c>
      <c r="G702" s="219"/>
      <c r="H702" s="222">
        <v>234.21799999999999</v>
      </c>
      <c r="I702" s="223"/>
      <c r="J702" s="219"/>
      <c r="K702" s="219"/>
      <c r="L702" s="224"/>
      <c r="M702" s="225"/>
      <c r="N702" s="226"/>
      <c r="O702" s="226"/>
      <c r="P702" s="226"/>
      <c r="Q702" s="226"/>
      <c r="R702" s="226"/>
      <c r="S702" s="226"/>
      <c r="T702" s="227"/>
      <c r="AT702" s="228" t="s">
        <v>162</v>
      </c>
      <c r="AU702" s="228" t="s">
        <v>78</v>
      </c>
      <c r="AV702" s="14" t="s">
        <v>78</v>
      </c>
      <c r="AW702" s="14" t="s">
        <v>4</v>
      </c>
      <c r="AX702" s="14" t="s">
        <v>76</v>
      </c>
      <c r="AY702" s="228" t="s">
        <v>153</v>
      </c>
    </row>
    <row r="703" spans="1:65" s="2" customFormat="1" ht="24" customHeight="1">
      <c r="A703" s="36"/>
      <c r="B703" s="37"/>
      <c r="C703" s="194" t="s">
        <v>804</v>
      </c>
      <c r="D703" s="194" t="s">
        <v>155</v>
      </c>
      <c r="E703" s="195" t="s">
        <v>805</v>
      </c>
      <c r="F703" s="196" t="s">
        <v>806</v>
      </c>
      <c r="G703" s="197" t="s">
        <v>208</v>
      </c>
      <c r="H703" s="198">
        <v>44.875</v>
      </c>
      <c r="I703" s="199"/>
      <c r="J703" s="200">
        <f>ROUND(I703*H703,2)</f>
        <v>0</v>
      </c>
      <c r="K703" s="196" t="s">
        <v>159</v>
      </c>
      <c r="L703" s="41"/>
      <c r="M703" s="201" t="s">
        <v>20</v>
      </c>
      <c r="N703" s="202" t="s">
        <v>40</v>
      </c>
      <c r="O703" s="66"/>
      <c r="P703" s="203">
        <f>O703*H703</f>
        <v>0</v>
      </c>
      <c r="Q703" s="203">
        <v>0</v>
      </c>
      <c r="R703" s="203">
        <f>Q703*H703</f>
        <v>0</v>
      </c>
      <c r="S703" s="203">
        <v>8.3169999999999994E-2</v>
      </c>
      <c r="T703" s="204">
        <f>S703*H703</f>
        <v>3.7322537499999999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205" t="s">
        <v>304</v>
      </c>
      <c r="AT703" s="205" t="s">
        <v>155</v>
      </c>
      <c r="AU703" s="205" t="s">
        <v>78</v>
      </c>
      <c r="AY703" s="19" t="s">
        <v>153</v>
      </c>
      <c r="BE703" s="206">
        <f>IF(N703="základní",J703,0)</f>
        <v>0</v>
      </c>
      <c r="BF703" s="206">
        <f>IF(N703="snížená",J703,0)</f>
        <v>0</v>
      </c>
      <c r="BG703" s="206">
        <f>IF(N703="zákl. přenesená",J703,0)</f>
        <v>0</v>
      </c>
      <c r="BH703" s="206">
        <f>IF(N703="sníž. přenesená",J703,0)</f>
        <v>0</v>
      </c>
      <c r="BI703" s="206">
        <f>IF(N703="nulová",J703,0)</f>
        <v>0</v>
      </c>
      <c r="BJ703" s="19" t="s">
        <v>76</v>
      </c>
      <c r="BK703" s="206">
        <f>ROUND(I703*H703,2)</f>
        <v>0</v>
      </c>
      <c r="BL703" s="19" t="s">
        <v>304</v>
      </c>
      <c r="BM703" s="205" t="s">
        <v>807</v>
      </c>
    </row>
    <row r="704" spans="1:65" s="13" customFormat="1" ht="11.25">
      <c r="B704" s="207"/>
      <c r="C704" s="208"/>
      <c r="D704" s="209" t="s">
        <v>162</v>
      </c>
      <c r="E704" s="210" t="s">
        <v>20</v>
      </c>
      <c r="F704" s="211" t="s">
        <v>808</v>
      </c>
      <c r="G704" s="208"/>
      <c r="H704" s="210" t="s">
        <v>20</v>
      </c>
      <c r="I704" s="212"/>
      <c r="J704" s="208"/>
      <c r="K704" s="208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162</v>
      </c>
      <c r="AU704" s="217" t="s">
        <v>78</v>
      </c>
      <c r="AV704" s="13" t="s">
        <v>76</v>
      </c>
      <c r="AW704" s="13" t="s">
        <v>31</v>
      </c>
      <c r="AX704" s="13" t="s">
        <v>69</v>
      </c>
      <c r="AY704" s="217" t="s">
        <v>153</v>
      </c>
    </row>
    <row r="705" spans="1:65" s="14" customFormat="1" ht="11.25">
      <c r="B705" s="218"/>
      <c r="C705" s="219"/>
      <c r="D705" s="209" t="s">
        <v>162</v>
      </c>
      <c r="E705" s="220" t="s">
        <v>20</v>
      </c>
      <c r="F705" s="221" t="s">
        <v>809</v>
      </c>
      <c r="G705" s="219"/>
      <c r="H705" s="222">
        <v>3.27</v>
      </c>
      <c r="I705" s="223"/>
      <c r="J705" s="219"/>
      <c r="K705" s="219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162</v>
      </c>
      <c r="AU705" s="228" t="s">
        <v>78</v>
      </c>
      <c r="AV705" s="14" t="s">
        <v>78</v>
      </c>
      <c r="AW705" s="14" t="s">
        <v>31</v>
      </c>
      <c r="AX705" s="14" t="s">
        <v>69</v>
      </c>
      <c r="AY705" s="228" t="s">
        <v>153</v>
      </c>
    </row>
    <row r="706" spans="1:65" s="13" customFormat="1" ht="11.25">
      <c r="B706" s="207"/>
      <c r="C706" s="208"/>
      <c r="D706" s="209" t="s">
        <v>162</v>
      </c>
      <c r="E706" s="210" t="s">
        <v>20</v>
      </c>
      <c r="F706" s="211" t="s">
        <v>810</v>
      </c>
      <c r="G706" s="208"/>
      <c r="H706" s="210" t="s">
        <v>20</v>
      </c>
      <c r="I706" s="212"/>
      <c r="J706" s="208"/>
      <c r="K706" s="208"/>
      <c r="L706" s="213"/>
      <c r="M706" s="214"/>
      <c r="N706" s="215"/>
      <c r="O706" s="215"/>
      <c r="P706" s="215"/>
      <c r="Q706" s="215"/>
      <c r="R706" s="215"/>
      <c r="S706" s="215"/>
      <c r="T706" s="216"/>
      <c r="AT706" s="217" t="s">
        <v>162</v>
      </c>
      <c r="AU706" s="217" t="s">
        <v>78</v>
      </c>
      <c r="AV706" s="13" t="s">
        <v>76</v>
      </c>
      <c r="AW706" s="13" t="s">
        <v>31</v>
      </c>
      <c r="AX706" s="13" t="s">
        <v>69</v>
      </c>
      <c r="AY706" s="217" t="s">
        <v>153</v>
      </c>
    </row>
    <row r="707" spans="1:65" s="14" customFormat="1" ht="11.25">
      <c r="B707" s="218"/>
      <c r="C707" s="219"/>
      <c r="D707" s="209" t="s">
        <v>162</v>
      </c>
      <c r="E707" s="220" t="s">
        <v>20</v>
      </c>
      <c r="F707" s="221" t="s">
        <v>811</v>
      </c>
      <c r="G707" s="219"/>
      <c r="H707" s="222">
        <v>32.630000000000003</v>
      </c>
      <c r="I707" s="223"/>
      <c r="J707" s="219"/>
      <c r="K707" s="219"/>
      <c r="L707" s="224"/>
      <c r="M707" s="225"/>
      <c r="N707" s="226"/>
      <c r="O707" s="226"/>
      <c r="P707" s="226"/>
      <c r="Q707" s="226"/>
      <c r="R707" s="226"/>
      <c r="S707" s="226"/>
      <c r="T707" s="227"/>
      <c r="AT707" s="228" t="s">
        <v>162</v>
      </c>
      <c r="AU707" s="228" t="s">
        <v>78</v>
      </c>
      <c r="AV707" s="14" t="s">
        <v>78</v>
      </c>
      <c r="AW707" s="14" t="s">
        <v>31</v>
      </c>
      <c r="AX707" s="14" t="s">
        <v>69</v>
      </c>
      <c r="AY707" s="228" t="s">
        <v>153</v>
      </c>
    </row>
    <row r="708" spans="1:65" s="15" customFormat="1" ht="11.25">
      <c r="B708" s="229"/>
      <c r="C708" s="230"/>
      <c r="D708" s="209" t="s">
        <v>162</v>
      </c>
      <c r="E708" s="231" t="s">
        <v>20</v>
      </c>
      <c r="F708" s="232" t="s">
        <v>173</v>
      </c>
      <c r="G708" s="230"/>
      <c r="H708" s="233">
        <v>35.900000000000006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AT708" s="239" t="s">
        <v>162</v>
      </c>
      <c r="AU708" s="239" t="s">
        <v>78</v>
      </c>
      <c r="AV708" s="15" t="s">
        <v>92</v>
      </c>
      <c r="AW708" s="15" t="s">
        <v>31</v>
      </c>
      <c r="AX708" s="15" t="s">
        <v>69</v>
      </c>
      <c r="AY708" s="239" t="s">
        <v>153</v>
      </c>
    </row>
    <row r="709" spans="1:65" s="13" customFormat="1" ht="11.25">
      <c r="B709" s="207"/>
      <c r="C709" s="208"/>
      <c r="D709" s="209" t="s">
        <v>162</v>
      </c>
      <c r="E709" s="210" t="s">
        <v>20</v>
      </c>
      <c r="F709" s="211" t="s">
        <v>761</v>
      </c>
      <c r="G709" s="208"/>
      <c r="H709" s="210" t="s">
        <v>20</v>
      </c>
      <c r="I709" s="212"/>
      <c r="J709" s="208"/>
      <c r="K709" s="208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162</v>
      </c>
      <c r="AU709" s="217" t="s">
        <v>78</v>
      </c>
      <c r="AV709" s="13" t="s">
        <v>76</v>
      </c>
      <c r="AW709" s="13" t="s">
        <v>31</v>
      </c>
      <c r="AX709" s="13" t="s">
        <v>69</v>
      </c>
      <c r="AY709" s="217" t="s">
        <v>153</v>
      </c>
    </row>
    <row r="710" spans="1:65" s="14" customFormat="1" ht="11.25">
      <c r="B710" s="218"/>
      <c r="C710" s="219"/>
      <c r="D710" s="209" t="s">
        <v>162</v>
      </c>
      <c r="E710" s="220" t="s">
        <v>20</v>
      </c>
      <c r="F710" s="221" t="s">
        <v>812</v>
      </c>
      <c r="G710" s="219"/>
      <c r="H710" s="222">
        <v>8.9749999999999996</v>
      </c>
      <c r="I710" s="223"/>
      <c r="J710" s="219"/>
      <c r="K710" s="219"/>
      <c r="L710" s="224"/>
      <c r="M710" s="225"/>
      <c r="N710" s="226"/>
      <c r="O710" s="226"/>
      <c r="P710" s="226"/>
      <c r="Q710" s="226"/>
      <c r="R710" s="226"/>
      <c r="S710" s="226"/>
      <c r="T710" s="227"/>
      <c r="AT710" s="228" t="s">
        <v>162</v>
      </c>
      <c r="AU710" s="228" t="s">
        <v>78</v>
      </c>
      <c r="AV710" s="14" t="s">
        <v>78</v>
      </c>
      <c r="AW710" s="14" t="s">
        <v>31</v>
      </c>
      <c r="AX710" s="14" t="s">
        <v>69</v>
      </c>
      <c r="AY710" s="228" t="s">
        <v>153</v>
      </c>
    </row>
    <row r="711" spans="1:65" s="16" customFormat="1" ht="11.25">
      <c r="B711" s="240"/>
      <c r="C711" s="241"/>
      <c r="D711" s="209" t="s">
        <v>162</v>
      </c>
      <c r="E711" s="242" t="s">
        <v>20</v>
      </c>
      <c r="F711" s="243" t="s">
        <v>176</v>
      </c>
      <c r="G711" s="241"/>
      <c r="H711" s="244">
        <v>44.875000000000007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AT711" s="250" t="s">
        <v>162</v>
      </c>
      <c r="AU711" s="250" t="s">
        <v>78</v>
      </c>
      <c r="AV711" s="16" t="s">
        <v>160</v>
      </c>
      <c r="AW711" s="16" t="s">
        <v>31</v>
      </c>
      <c r="AX711" s="16" t="s">
        <v>76</v>
      </c>
      <c r="AY711" s="250" t="s">
        <v>153</v>
      </c>
    </row>
    <row r="712" spans="1:65" s="2" customFormat="1" ht="36" customHeight="1">
      <c r="A712" s="36"/>
      <c r="B712" s="37"/>
      <c r="C712" s="194" t="s">
        <v>813</v>
      </c>
      <c r="D712" s="194" t="s">
        <v>155</v>
      </c>
      <c r="E712" s="195" t="s">
        <v>814</v>
      </c>
      <c r="F712" s="196" t="s">
        <v>815</v>
      </c>
      <c r="G712" s="197" t="s">
        <v>208</v>
      </c>
      <c r="H712" s="198">
        <v>172.15</v>
      </c>
      <c r="I712" s="199"/>
      <c r="J712" s="200">
        <f>ROUND(I712*H712,2)</f>
        <v>0</v>
      </c>
      <c r="K712" s="196" t="s">
        <v>159</v>
      </c>
      <c r="L712" s="41"/>
      <c r="M712" s="201" t="s">
        <v>20</v>
      </c>
      <c r="N712" s="202" t="s">
        <v>40</v>
      </c>
      <c r="O712" s="66"/>
      <c r="P712" s="203">
        <f>O712*H712</f>
        <v>0</v>
      </c>
      <c r="Q712" s="203">
        <v>6.3E-3</v>
      </c>
      <c r="R712" s="203">
        <f>Q712*H712</f>
        <v>1.0845450000000001</v>
      </c>
      <c r="S712" s="203">
        <v>0</v>
      </c>
      <c r="T712" s="204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205" t="s">
        <v>304</v>
      </c>
      <c r="AT712" s="205" t="s">
        <v>155</v>
      </c>
      <c r="AU712" s="205" t="s">
        <v>78</v>
      </c>
      <c r="AY712" s="19" t="s">
        <v>153</v>
      </c>
      <c r="BE712" s="206">
        <f>IF(N712="základní",J712,0)</f>
        <v>0</v>
      </c>
      <c r="BF712" s="206">
        <f>IF(N712="snížená",J712,0)</f>
        <v>0</v>
      </c>
      <c r="BG712" s="206">
        <f>IF(N712="zákl. přenesená",J712,0)</f>
        <v>0</v>
      </c>
      <c r="BH712" s="206">
        <f>IF(N712="sníž. přenesená",J712,0)</f>
        <v>0</v>
      </c>
      <c r="BI712" s="206">
        <f>IF(N712="nulová",J712,0)</f>
        <v>0</v>
      </c>
      <c r="BJ712" s="19" t="s">
        <v>76</v>
      </c>
      <c r="BK712" s="206">
        <f>ROUND(I712*H712,2)</f>
        <v>0</v>
      </c>
      <c r="BL712" s="19" t="s">
        <v>304</v>
      </c>
      <c r="BM712" s="205" t="s">
        <v>816</v>
      </c>
    </row>
    <row r="713" spans="1:65" s="13" customFormat="1" ht="11.25">
      <c r="B713" s="207"/>
      <c r="C713" s="208"/>
      <c r="D713" s="209" t="s">
        <v>162</v>
      </c>
      <c r="E713" s="210" t="s">
        <v>20</v>
      </c>
      <c r="F713" s="211" t="s">
        <v>466</v>
      </c>
      <c r="G713" s="208"/>
      <c r="H713" s="210" t="s">
        <v>20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162</v>
      </c>
      <c r="AU713" s="217" t="s">
        <v>78</v>
      </c>
      <c r="AV713" s="13" t="s">
        <v>76</v>
      </c>
      <c r="AW713" s="13" t="s">
        <v>31</v>
      </c>
      <c r="AX713" s="13" t="s">
        <v>69</v>
      </c>
      <c r="AY713" s="217" t="s">
        <v>153</v>
      </c>
    </row>
    <row r="714" spans="1:65" s="14" customFormat="1" ht="11.25">
      <c r="B714" s="218"/>
      <c r="C714" s="219"/>
      <c r="D714" s="209" t="s">
        <v>162</v>
      </c>
      <c r="E714" s="220" t="s">
        <v>20</v>
      </c>
      <c r="F714" s="221" t="s">
        <v>817</v>
      </c>
      <c r="G714" s="219"/>
      <c r="H714" s="222">
        <v>19.95</v>
      </c>
      <c r="I714" s="223"/>
      <c r="J714" s="219"/>
      <c r="K714" s="219"/>
      <c r="L714" s="224"/>
      <c r="M714" s="225"/>
      <c r="N714" s="226"/>
      <c r="O714" s="226"/>
      <c r="P714" s="226"/>
      <c r="Q714" s="226"/>
      <c r="R714" s="226"/>
      <c r="S714" s="226"/>
      <c r="T714" s="227"/>
      <c r="AT714" s="228" t="s">
        <v>162</v>
      </c>
      <c r="AU714" s="228" t="s">
        <v>78</v>
      </c>
      <c r="AV714" s="14" t="s">
        <v>78</v>
      </c>
      <c r="AW714" s="14" t="s">
        <v>31</v>
      </c>
      <c r="AX714" s="14" t="s">
        <v>69</v>
      </c>
      <c r="AY714" s="228" t="s">
        <v>153</v>
      </c>
    </row>
    <row r="715" spans="1:65" s="13" customFormat="1" ht="11.25">
      <c r="B715" s="207"/>
      <c r="C715" s="208"/>
      <c r="D715" s="209" t="s">
        <v>162</v>
      </c>
      <c r="E715" s="210" t="s">
        <v>20</v>
      </c>
      <c r="F715" s="211" t="s">
        <v>774</v>
      </c>
      <c r="G715" s="208"/>
      <c r="H715" s="210" t="s">
        <v>20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162</v>
      </c>
      <c r="AU715" s="217" t="s">
        <v>78</v>
      </c>
      <c r="AV715" s="13" t="s">
        <v>76</v>
      </c>
      <c r="AW715" s="13" t="s">
        <v>31</v>
      </c>
      <c r="AX715" s="13" t="s">
        <v>69</v>
      </c>
      <c r="AY715" s="217" t="s">
        <v>153</v>
      </c>
    </row>
    <row r="716" spans="1:65" s="14" customFormat="1" ht="11.25">
      <c r="B716" s="218"/>
      <c r="C716" s="219"/>
      <c r="D716" s="209" t="s">
        <v>162</v>
      </c>
      <c r="E716" s="220" t="s">
        <v>20</v>
      </c>
      <c r="F716" s="221" t="s">
        <v>818</v>
      </c>
      <c r="G716" s="219"/>
      <c r="H716" s="222">
        <v>3.5</v>
      </c>
      <c r="I716" s="223"/>
      <c r="J716" s="219"/>
      <c r="K716" s="219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162</v>
      </c>
      <c r="AU716" s="228" t="s">
        <v>78</v>
      </c>
      <c r="AV716" s="14" t="s">
        <v>78</v>
      </c>
      <c r="AW716" s="14" t="s">
        <v>31</v>
      </c>
      <c r="AX716" s="14" t="s">
        <v>69</v>
      </c>
      <c r="AY716" s="228" t="s">
        <v>153</v>
      </c>
    </row>
    <row r="717" spans="1:65" s="13" customFormat="1" ht="11.25">
      <c r="B717" s="207"/>
      <c r="C717" s="208"/>
      <c r="D717" s="209" t="s">
        <v>162</v>
      </c>
      <c r="E717" s="210" t="s">
        <v>20</v>
      </c>
      <c r="F717" s="211" t="s">
        <v>819</v>
      </c>
      <c r="G717" s="208"/>
      <c r="H717" s="210" t="s">
        <v>20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162</v>
      </c>
      <c r="AU717" s="217" t="s">
        <v>78</v>
      </c>
      <c r="AV717" s="13" t="s">
        <v>76</v>
      </c>
      <c r="AW717" s="13" t="s">
        <v>31</v>
      </c>
      <c r="AX717" s="13" t="s">
        <v>69</v>
      </c>
      <c r="AY717" s="217" t="s">
        <v>153</v>
      </c>
    </row>
    <row r="718" spans="1:65" s="14" customFormat="1" ht="11.25">
      <c r="B718" s="218"/>
      <c r="C718" s="219"/>
      <c r="D718" s="209" t="s">
        <v>162</v>
      </c>
      <c r="E718" s="220" t="s">
        <v>20</v>
      </c>
      <c r="F718" s="221" t="s">
        <v>820</v>
      </c>
      <c r="G718" s="219"/>
      <c r="H718" s="222">
        <v>5.48</v>
      </c>
      <c r="I718" s="223"/>
      <c r="J718" s="219"/>
      <c r="K718" s="219"/>
      <c r="L718" s="224"/>
      <c r="M718" s="225"/>
      <c r="N718" s="226"/>
      <c r="O718" s="226"/>
      <c r="P718" s="226"/>
      <c r="Q718" s="226"/>
      <c r="R718" s="226"/>
      <c r="S718" s="226"/>
      <c r="T718" s="227"/>
      <c r="AT718" s="228" t="s">
        <v>162</v>
      </c>
      <c r="AU718" s="228" t="s">
        <v>78</v>
      </c>
      <c r="AV718" s="14" t="s">
        <v>78</v>
      </c>
      <c r="AW718" s="14" t="s">
        <v>31</v>
      </c>
      <c r="AX718" s="14" t="s">
        <v>69</v>
      </c>
      <c r="AY718" s="228" t="s">
        <v>153</v>
      </c>
    </row>
    <row r="719" spans="1:65" s="13" customFormat="1" ht="11.25">
      <c r="B719" s="207"/>
      <c r="C719" s="208"/>
      <c r="D719" s="209" t="s">
        <v>162</v>
      </c>
      <c r="E719" s="210" t="s">
        <v>20</v>
      </c>
      <c r="F719" s="211" t="s">
        <v>821</v>
      </c>
      <c r="G719" s="208"/>
      <c r="H719" s="210" t="s">
        <v>20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162</v>
      </c>
      <c r="AU719" s="217" t="s">
        <v>78</v>
      </c>
      <c r="AV719" s="13" t="s">
        <v>76</v>
      </c>
      <c r="AW719" s="13" t="s">
        <v>31</v>
      </c>
      <c r="AX719" s="13" t="s">
        <v>69</v>
      </c>
      <c r="AY719" s="217" t="s">
        <v>153</v>
      </c>
    </row>
    <row r="720" spans="1:65" s="14" customFormat="1" ht="11.25">
      <c r="B720" s="218"/>
      <c r="C720" s="219"/>
      <c r="D720" s="209" t="s">
        <v>162</v>
      </c>
      <c r="E720" s="220" t="s">
        <v>20</v>
      </c>
      <c r="F720" s="221" t="s">
        <v>809</v>
      </c>
      <c r="G720" s="219"/>
      <c r="H720" s="222">
        <v>3.27</v>
      </c>
      <c r="I720" s="223"/>
      <c r="J720" s="219"/>
      <c r="K720" s="219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162</v>
      </c>
      <c r="AU720" s="228" t="s">
        <v>78</v>
      </c>
      <c r="AV720" s="14" t="s">
        <v>78</v>
      </c>
      <c r="AW720" s="14" t="s">
        <v>31</v>
      </c>
      <c r="AX720" s="14" t="s">
        <v>69</v>
      </c>
      <c r="AY720" s="228" t="s">
        <v>153</v>
      </c>
    </row>
    <row r="721" spans="2:51" s="13" customFormat="1" ht="11.25">
      <c r="B721" s="207"/>
      <c r="C721" s="208"/>
      <c r="D721" s="209" t="s">
        <v>162</v>
      </c>
      <c r="E721" s="210" t="s">
        <v>20</v>
      </c>
      <c r="F721" s="211" t="s">
        <v>778</v>
      </c>
      <c r="G721" s="208"/>
      <c r="H721" s="210" t="s">
        <v>20</v>
      </c>
      <c r="I721" s="212"/>
      <c r="J721" s="208"/>
      <c r="K721" s="208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162</v>
      </c>
      <c r="AU721" s="217" t="s">
        <v>78</v>
      </c>
      <c r="AV721" s="13" t="s">
        <v>76</v>
      </c>
      <c r="AW721" s="13" t="s">
        <v>31</v>
      </c>
      <c r="AX721" s="13" t="s">
        <v>69</v>
      </c>
      <c r="AY721" s="217" t="s">
        <v>153</v>
      </c>
    </row>
    <row r="722" spans="2:51" s="14" customFormat="1" ht="11.25">
      <c r="B722" s="218"/>
      <c r="C722" s="219"/>
      <c r="D722" s="209" t="s">
        <v>162</v>
      </c>
      <c r="E722" s="220" t="s">
        <v>20</v>
      </c>
      <c r="F722" s="221" t="s">
        <v>822</v>
      </c>
      <c r="G722" s="219"/>
      <c r="H722" s="222">
        <v>8.49</v>
      </c>
      <c r="I722" s="223"/>
      <c r="J722" s="219"/>
      <c r="K722" s="219"/>
      <c r="L722" s="224"/>
      <c r="M722" s="225"/>
      <c r="N722" s="226"/>
      <c r="O722" s="226"/>
      <c r="P722" s="226"/>
      <c r="Q722" s="226"/>
      <c r="R722" s="226"/>
      <c r="S722" s="226"/>
      <c r="T722" s="227"/>
      <c r="AT722" s="228" t="s">
        <v>162</v>
      </c>
      <c r="AU722" s="228" t="s">
        <v>78</v>
      </c>
      <c r="AV722" s="14" t="s">
        <v>78</v>
      </c>
      <c r="AW722" s="14" t="s">
        <v>31</v>
      </c>
      <c r="AX722" s="14" t="s">
        <v>69</v>
      </c>
      <c r="AY722" s="228" t="s">
        <v>153</v>
      </c>
    </row>
    <row r="723" spans="2:51" s="13" customFormat="1" ht="11.25">
      <c r="B723" s="207"/>
      <c r="C723" s="208"/>
      <c r="D723" s="209" t="s">
        <v>162</v>
      </c>
      <c r="E723" s="210" t="s">
        <v>20</v>
      </c>
      <c r="F723" s="211" t="s">
        <v>460</v>
      </c>
      <c r="G723" s="208"/>
      <c r="H723" s="210" t="s">
        <v>20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162</v>
      </c>
      <c r="AU723" s="217" t="s">
        <v>78</v>
      </c>
      <c r="AV723" s="13" t="s">
        <v>76</v>
      </c>
      <c r="AW723" s="13" t="s">
        <v>31</v>
      </c>
      <c r="AX723" s="13" t="s">
        <v>69</v>
      </c>
      <c r="AY723" s="217" t="s">
        <v>153</v>
      </c>
    </row>
    <row r="724" spans="2:51" s="14" customFormat="1" ht="11.25">
      <c r="B724" s="218"/>
      <c r="C724" s="219"/>
      <c r="D724" s="209" t="s">
        <v>162</v>
      </c>
      <c r="E724" s="220" t="s">
        <v>20</v>
      </c>
      <c r="F724" s="221" t="s">
        <v>823</v>
      </c>
      <c r="G724" s="219"/>
      <c r="H724" s="222">
        <v>13.58</v>
      </c>
      <c r="I724" s="223"/>
      <c r="J724" s="219"/>
      <c r="K724" s="219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162</v>
      </c>
      <c r="AU724" s="228" t="s">
        <v>78</v>
      </c>
      <c r="AV724" s="14" t="s">
        <v>78</v>
      </c>
      <c r="AW724" s="14" t="s">
        <v>31</v>
      </c>
      <c r="AX724" s="14" t="s">
        <v>69</v>
      </c>
      <c r="AY724" s="228" t="s">
        <v>153</v>
      </c>
    </row>
    <row r="725" spans="2:51" s="13" customFormat="1" ht="11.25">
      <c r="B725" s="207"/>
      <c r="C725" s="208"/>
      <c r="D725" s="209" t="s">
        <v>162</v>
      </c>
      <c r="E725" s="210" t="s">
        <v>20</v>
      </c>
      <c r="F725" s="211" t="s">
        <v>781</v>
      </c>
      <c r="G725" s="208"/>
      <c r="H725" s="210" t="s">
        <v>20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162</v>
      </c>
      <c r="AU725" s="217" t="s">
        <v>78</v>
      </c>
      <c r="AV725" s="13" t="s">
        <v>76</v>
      </c>
      <c r="AW725" s="13" t="s">
        <v>31</v>
      </c>
      <c r="AX725" s="13" t="s">
        <v>69</v>
      </c>
      <c r="AY725" s="217" t="s">
        <v>153</v>
      </c>
    </row>
    <row r="726" spans="2:51" s="14" customFormat="1" ht="11.25">
      <c r="B726" s="218"/>
      <c r="C726" s="219"/>
      <c r="D726" s="209" t="s">
        <v>162</v>
      </c>
      <c r="E726" s="220" t="s">
        <v>20</v>
      </c>
      <c r="F726" s="221" t="s">
        <v>824</v>
      </c>
      <c r="G726" s="219"/>
      <c r="H726" s="222">
        <v>13.51</v>
      </c>
      <c r="I726" s="223"/>
      <c r="J726" s="219"/>
      <c r="K726" s="219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162</v>
      </c>
      <c r="AU726" s="228" t="s">
        <v>78</v>
      </c>
      <c r="AV726" s="14" t="s">
        <v>78</v>
      </c>
      <c r="AW726" s="14" t="s">
        <v>31</v>
      </c>
      <c r="AX726" s="14" t="s">
        <v>69</v>
      </c>
      <c r="AY726" s="228" t="s">
        <v>153</v>
      </c>
    </row>
    <row r="727" spans="2:51" s="13" customFormat="1" ht="11.25">
      <c r="B727" s="207"/>
      <c r="C727" s="208"/>
      <c r="D727" s="209" t="s">
        <v>162</v>
      </c>
      <c r="E727" s="210" t="s">
        <v>20</v>
      </c>
      <c r="F727" s="211" t="s">
        <v>783</v>
      </c>
      <c r="G727" s="208"/>
      <c r="H727" s="210" t="s">
        <v>20</v>
      </c>
      <c r="I727" s="212"/>
      <c r="J727" s="208"/>
      <c r="K727" s="208"/>
      <c r="L727" s="213"/>
      <c r="M727" s="214"/>
      <c r="N727" s="215"/>
      <c r="O727" s="215"/>
      <c r="P727" s="215"/>
      <c r="Q727" s="215"/>
      <c r="R727" s="215"/>
      <c r="S727" s="215"/>
      <c r="T727" s="216"/>
      <c r="AT727" s="217" t="s">
        <v>162</v>
      </c>
      <c r="AU727" s="217" t="s">
        <v>78</v>
      </c>
      <c r="AV727" s="13" t="s">
        <v>76</v>
      </c>
      <c r="AW727" s="13" t="s">
        <v>31</v>
      </c>
      <c r="AX727" s="13" t="s">
        <v>69</v>
      </c>
      <c r="AY727" s="217" t="s">
        <v>153</v>
      </c>
    </row>
    <row r="728" spans="2:51" s="14" customFormat="1" ht="11.25">
      <c r="B728" s="218"/>
      <c r="C728" s="219"/>
      <c r="D728" s="209" t="s">
        <v>162</v>
      </c>
      <c r="E728" s="220" t="s">
        <v>20</v>
      </c>
      <c r="F728" s="221" t="s">
        <v>825</v>
      </c>
      <c r="G728" s="219"/>
      <c r="H728" s="222">
        <v>4.7</v>
      </c>
      <c r="I728" s="223"/>
      <c r="J728" s="219"/>
      <c r="K728" s="219"/>
      <c r="L728" s="224"/>
      <c r="M728" s="225"/>
      <c r="N728" s="226"/>
      <c r="O728" s="226"/>
      <c r="P728" s="226"/>
      <c r="Q728" s="226"/>
      <c r="R728" s="226"/>
      <c r="S728" s="226"/>
      <c r="T728" s="227"/>
      <c r="AT728" s="228" t="s">
        <v>162</v>
      </c>
      <c r="AU728" s="228" t="s">
        <v>78</v>
      </c>
      <c r="AV728" s="14" t="s">
        <v>78</v>
      </c>
      <c r="AW728" s="14" t="s">
        <v>31</v>
      </c>
      <c r="AX728" s="14" t="s">
        <v>69</v>
      </c>
      <c r="AY728" s="228" t="s">
        <v>153</v>
      </c>
    </row>
    <row r="729" spans="2:51" s="13" customFormat="1" ht="11.25">
      <c r="B729" s="207"/>
      <c r="C729" s="208"/>
      <c r="D729" s="209" t="s">
        <v>162</v>
      </c>
      <c r="E729" s="210" t="s">
        <v>20</v>
      </c>
      <c r="F729" s="211" t="s">
        <v>785</v>
      </c>
      <c r="G729" s="208"/>
      <c r="H729" s="210" t="s">
        <v>20</v>
      </c>
      <c r="I729" s="212"/>
      <c r="J729" s="208"/>
      <c r="K729" s="208"/>
      <c r="L729" s="213"/>
      <c r="M729" s="214"/>
      <c r="N729" s="215"/>
      <c r="O729" s="215"/>
      <c r="P729" s="215"/>
      <c r="Q729" s="215"/>
      <c r="R729" s="215"/>
      <c r="S729" s="215"/>
      <c r="T729" s="216"/>
      <c r="AT729" s="217" t="s">
        <v>162</v>
      </c>
      <c r="AU729" s="217" t="s">
        <v>78</v>
      </c>
      <c r="AV729" s="13" t="s">
        <v>76</v>
      </c>
      <c r="AW729" s="13" t="s">
        <v>31</v>
      </c>
      <c r="AX729" s="13" t="s">
        <v>69</v>
      </c>
      <c r="AY729" s="217" t="s">
        <v>153</v>
      </c>
    </row>
    <row r="730" spans="2:51" s="14" customFormat="1" ht="11.25">
      <c r="B730" s="218"/>
      <c r="C730" s="219"/>
      <c r="D730" s="209" t="s">
        <v>162</v>
      </c>
      <c r="E730" s="220" t="s">
        <v>20</v>
      </c>
      <c r="F730" s="221" t="s">
        <v>826</v>
      </c>
      <c r="G730" s="219"/>
      <c r="H730" s="222">
        <v>4.18</v>
      </c>
      <c r="I730" s="223"/>
      <c r="J730" s="219"/>
      <c r="K730" s="219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162</v>
      </c>
      <c r="AU730" s="228" t="s">
        <v>78</v>
      </c>
      <c r="AV730" s="14" t="s">
        <v>78</v>
      </c>
      <c r="AW730" s="14" t="s">
        <v>31</v>
      </c>
      <c r="AX730" s="14" t="s">
        <v>69</v>
      </c>
      <c r="AY730" s="228" t="s">
        <v>153</v>
      </c>
    </row>
    <row r="731" spans="2:51" s="13" customFormat="1" ht="11.25">
      <c r="B731" s="207"/>
      <c r="C731" s="208"/>
      <c r="D731" s="209" t="s">
        <v>162</v>
      </c>
      <c r="E731" s="210" t="s">
        <v>20</v>
      </c>
      <c r="F731" s="211" t="s">
        <v>787</v>
      </c>
      <c r="G731" s="208"/>
      <c r="H731" s="210" t="s">
        <v>20</v>
      </c>
      <c r="I731" s="212"/>
      <c r="J731" s="208"/>
      <c r="K731" s="208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162</v>
      </c>
      <c r="AU731" s="217" t="s">
        <v>78</v>
      </c>
      <c r="AV731" s="13" t="s">
        <v>76</v>
      </c>
      <c r="AW731" s="13" t="s">
        <v>31</v>
      </c>
      <c r="AX731" s="13" t="s">
        <v>69</v>
      </c>
      <c r="AY731" s="217" t="s">
        <v>153</v>
      </c>
    </row>
    <row r="732" spans="2:51" s="14" customFormat="1" ht="11.25">
      <c r="B732" s="218"/>
      <c r="C732" s="219"/>
      <c r="D732" s="209" t="s">
        <v>162</v>
      </c>
      <c r="E732" s="220" t="s">
        <v>20</v>
      </c>
      <c r="F732" s="221" t="s">
        <v>827</v>
      </c>
      <c r="G732" s="219"/>
      <c r="H732" s="222">
        <v>13.7</v>
      </c>
      <c r="I732" s="223"/>
      <c r="J732" s="219"/>
      <c r="K732" s="219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162</v>
      </c>
      <c r="AU732" s="228" t="s">
        <v>78</v>
      </c>
      <c r="AV732" s="14" t="s">
        <v>78</v>
      </c>
      <c r="AW732" s="14" t="s">
        <v>31</v>
      </c>
      <c r="AX732" s="14" t="s">
        <v>69</v>
      </c>
      <c r="AY732" s="228" t="s">
        <v>153</v>
      </c>
    </row>
    <row r="733" spans="2:51" s="13" customFormat="1" ht="11.25">
      <c r="B733" s="207"/>
      <c r="C733" s="208"/>
      <c r="D733" s="209" t="s">
        <v>162</v>
      </c>
      <c r="E733" s="210" t="s">
        <v>20</v>
      </c>
      <c r="F733" s="211" t="s">
        <v>789</v>
      </c>
      <c r="G733" s="208"/>
      <c r="H733" s="210" t="s">
        <v>20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162</v>
      </c>
      <c r="AU733" s="217" t="s">
        <v>78</v>
      </c>
      <c r="AV733" s="13" t="s">
        <v>76</v>
      </c>
      <c r="AW733" s="13" t="s">
        <v>31</v>
      </c>
      <c r="AX733" s="13" t="s">
        <v>69</v>
      </c>
      <c r="AY733" s="217" t="s">
        <v>153</v>
      </c>
    </row>
    <row r="734" spans="2:51" s="14" customFormat="1" ht="11.25">
      <c r="B734" s="218"/>
      <c r="C734" s="219"/>
      <c r="D734" s="209" t="s">
        <v>162</v>
      </c>
      <c r="E734" s="220" t="s">
        <v>20</v>
      </c>
      <c r="F734" s="221" t="s">
        <v>828</v>
      </c>
      <c r="G734" s="219"/>
      <c r="H734" s="222">
        <v>10.64</v>
      </c>
      <c r="I734" s="223"/>
      <c r="J734" s="219"/>
      <c r="K734" s="219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162</v>
      </c>
      <c r="AU734" s="228" t="s">
        <v>78</v>
      </c>
      <c r="AV734" s="14" t="s">
        <v>78</v>
      </c>
      <c r="AW734" s="14" t="s">
        <v>31</v>
      </c>
      <c r="AX734" s="14" t="s">
        <v>69</v>
      </c>
      <c r="AY734" s="228" t="s">
        <v>153</v>
      </c>
    </row>
    <row r="735" spans="2:51" s="13" customFormat="1" ht="11.25">
      <c r="B735" s="207"/>
      <c r="C735" s="208"/>
      <c r="D735" s="209" t="s">
        <v>162</v>
      </c>
      <c r="E735" s="210" t="s">
        <v>20</v>
      </c>
      <c r="F735" s="211" t="s">
        <v>791</v>
      </c>
      <c r="G735" s="208"/>
      <c r="H735" s="210" t="s">
        <v>20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162</v>
      </c>
      <c r="AU735" s="217" t="s">
        <v>78</v>
      </c>
      <c r="AV735" s="13" t="s">
        <v>76</v>
      </c>
      <c r="AW735" s="13" t="s">
        <v>31</v>
      </c>
      <c r="AX735" s="13" t="s">
        <v>69</v>
      </c>
      <c r="AY735" s="217" t="s">
        <v>153</v>
      </c>
    </row>
    <row r="736" spans="2:51" s="14" customFormat="1" ht="11.25">
      <c r="B736" s="218"/>
      <c r="C736" s="219"/>
      <c r="D736" s="209" t="s">
        <v>162</v>
      </c>
      <c r="E736" s="220" t="s">
        <v>20</v>
      </c>
      <c r="F736" s="221" t="s">
        <v>829</v>
      </c>
      <c r="G736" s="219"/>
      <c r="H736" s="222">
        <v>4.68</v>
      </c>
      <c r="I736" s="223"/>
      <c r="J736" s="219"/>
      <c r="K736" s="219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162</v>
      </c>
      <c r="AU736" s="228" t="s">
        <v>78</v>
      </c>
      <c r="AV736" s="14" t="s">
        <v>78</v>
      </c>
      <c r="AW736" s="14" t="s">
        <v>31</v>
      </c>
      <c r="AX736" s="14" t="s">
        <v>69</v>
      </c>
      <c r="AY736" s="228" t="s">
        <v>153</v>
      </c>
    </row>
    <row r="737" spans="1:65" s="13" customFormat="1" ht="11.25">
      <c r="B737" s="207"/>
      <c r="C737" s="208"/>
      <c r="D737" s="209" t="s">
        <v>162</v>
      </c>
      <c r="E737" s="210" t="s">
        <v>20</v>
      </c>
      <c r="F737" s="211" t="s">
        <v>830</v>
      </c>
      <c r="G737" s="208"/>
      <c r="H737" s="210" t="s">
        <v>20</v>
      </c>
      <c r="I737" s="212"/>
      <c r="J737" s="208"/>
      <c r="K737" s="208"/>
      <c r="L737" s="213"/>
      <c r="M737" s="214"/>
      <c r="N737" s="215"/>
      <c r="O737" s="215"/>
      <c r="P737" s="215"/>
      <c r="Q737" s="215"/>
      <c r="R737" s="215"/>
      <c r="S737" s="215"/>
      <c r="T737" s="216"/>
      <c r="AT737" s="217" t="s">
        <v>162</v>
      </c>
      <c r="AU737" s="217" t="s">
        <v>78</v>
      </c>
      <c r="AV737" s="13" t="s">
        <v>76</v>
      </c>
      <c r="AW737" s="13" t="s">
        <v>31</v>
      </c>
      <c r="AX737" s="13" t="s">
        <v>69</v>
      </c>
      <c r="AY737" s="217" t="s">
        <v>153</v>
      </c>
    </row>
    <row r="738" spans="1:65" s="14" customFormat="1" ht="11.25">
      <c r="B738" s="218"/>
      <c r="C738" s="219"/>
      <c r="D738" s="209" t="s">
        <v>162</v>
      </c>
      <c r="E738" s="220" t="s">
        <v>20</v>
      </c>
      <c r="F738" s="221" t="s">
        <v>831</v>
      </c>
      <c r="G738" s="219"/>
      <c r="H738" s="222">
        <v>27.2</v>
      </c>
      <c r="I738" s="223"/>
      <c r="J738" s="219"/>
      <c r="K738" s="219"/>
      <c r="L738" s="224"/>
      <c r="M738" s="225"/>
      <c r="N738" s="226"/>
      <c r="O738" s="226"/>
      <c r="P738" s="226"/>
      <c r="Q738" s="226"/>
      <c r="R738" s="226"/>
      <c r="S738" s="226"/>
      <c r="T738" s="227"/>
      <c r="AT738" s="228" t="s">
        <v>162</v>
      </c>
      <c r="AU738" s="228" t="s">
        <v>78</v>
      </c>
      <c r="AV738" s="14" t="s">
        <v>78</v>
      </c>
      <c r="AW738" s="14" t="s">
        <v>31</v>
      </c>
      <c r="AX738" s="14" t="s">
        <v>69</v>
      </c>
      <c r="AY738" s="228" t="s">
        <v>153</v>
      </c>
    </row>
    <row r="739" spans="1:65" s="13" customFormat="1" ht="11.25">
      <c r="B739" s="207"/>
      <c r="C739" s="208"/>
      <c r="D739" s="209" t="s">
        <v>162</v>
      </c>
      <c r="E739" s="210" t="s">
        <v>20</v>
      </c>
      <c r="F739" s="211" t="s">
        <v>794</v>
      </c>
      <c r="G739" s="208"/>
      <c r="H739" s="210" t="s">
        <v>20</v>
      </c>
      <c r="I739" s="212"/>
      <c r="J739" s="208"/>
      <c r="K739" s="208"/>
      <c r="L739" s="213"/>
      <c r="M739" s="214"/>
      <c r="N739" s="215"/>
      <c r="O739" s="215"/>
      <c r="P739" s="215"/>
      <c r="Q739" s="215"/>
      <c r="R739" s="215"/>
      <c r="S739" s="215"/>
      <c r="T739" s="216"/>
      <c r="AT739" s="217" t="s">
        <v>162</v>
      </c>
      <c r="AU739" s="217" t="s">
        <v>78</v>
      </c>
      <c r="AV739" s="13" t="s">
        <v>76</v>
      </c>
      <c r="AW739" s="13" t="s">
        <v>31</v>
      </c>
      <c r="AX739" s="13" t="s">
        <v>69</v>
      </c>
      <c r="AY739" s="217" t="s">
        <v>153</v>
      </c>
    </row>
    <row r="740" spans="1:65" s="14" customFormat="1" ht="11.25">
      <c r="B740" s="218"/>
      <c r="C740" s="219"/>
      <c r="D740" s="209" t="s">
        <v>162</v>
      </c>
      <c r="E740" s="220" t="s">
        <v>20</v>
      </c>
      <c r="F740" s="221" t="s">
        <v>832</v>
      </c>
      <c r="G740" s="219"/>
      <c r="H740" s="222">
        <v>2.92</v>
      </c>
      <c r="I740" s="223"/>
      <c r="J740" s="219"/>
      <c r="K740" s="219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162</v>
      </c>
      <c r="AU740" s="228" t="s">
        <v>78</v>
      </c>
      <c r="AV740" s="14" t="s">
        <v>78</v>
      </c>
      <c r="AW740" s="14" t="s">
        <v>31</v>
      </c>
      <c r="AX740" s="14" t="s">
        <v>69</v>
      </c>
      <c r="AY740" s="228" t="s">
        <v>153</v>
      </c>
    </row>
    <row r="741" spans="1:65" s="13" customFormat="1" ht="11.25">
      <c r="B741" s="207"/>
      <c r="C741" s="208"/>
      <c r="D741" s="209" t="s">
        <v>162</v>
      </c>
      <c r="E741" s="210" t="s">
        <v>20</v>
      </c>
      <c r="F741" s="211" t="s">
        <v>796</v>
      </c>
      <c r="G741" s="208"/>
      <c r="H741" s="210" t="s">
        <v>20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162</v>
      </c>
      <c r="AU741" s="217" t="s">
        <v>78</v>
      </c>
      <c r="AV741" s="13" t="s">
        <v>76</v>
      </c>
      <c r="AW741" s="13" t="s">
        <v>31</v>
      </c>
      <c r="AX741" s="13" t="s">
        <v>69</v>
      </c>
      <c r="AY741" s="217" t="s">
        <v>153</v>
      </c>
    </row>
    <row r="742" spans="1:65" s="14" customFormat="1" ht="11.25">
      <c r="B742" s="218"/>
      <c r="C742" s="219"/>
      <c r="D742" s="209" t="s">
        <v>162</v>
      </c>
      <c r="E742" s="220" t="s">
        <v>20</v>
      </c>
      <c r="F742" s="221" t="s">
        <v>833</v>
      </c>
      <c r="G742" s="219"/>
      <c r="H742" s="222">
        <v>1.92</v>
      </c>
      <c r="I742" s="223"/>
      <c r="J742" s="219"/>
      <c r="K742" s="219"/>
      <c r="L742" s="224"/>
      <c r="M742" s="225"/>
      <c r="N742" s="226"/>
      <c r="O742" s="226"/>
      <c r="P742" s="226"/>
      <c r="Q742" s="226"/>
      <c r="R742" s="226"/>
      <c r="S742" s="226"/>
      <c r="T742" s="227"/>
      <c r="AT742" s="228" t="s">
        <v>162</v>
      </c>
      <c r="AU742" s="228" t="s">
        <v>78</v>
      </c>
      <c r="AV742" s="14" t="s">
        <v>78</v>
      </c>
      <c r="AW742" s="14" t="s">
        <v>31</v>
      </c>
      <c r="AX742" s="14" t="s">
        <v>69</v>
      </c>
      <c r="AY742" s="228" t="s">
        <v>153</v>
      </c>
    </row>
    <row r="743" spans="1:65" s="15" customFormat="1" ht="11.25">
      <c r="B743" s="229"/>
      <c r="C743" s="230"/>
      <c r="D743" s="209" t="s">
        <v>162</v>
      </c>
      <c r="E743" s="231" t="s">
        <v>20</v>
      </c>
      <c r="F743" s="232" t="s">
        <v>173</v>
      </c>
      <c r="G743" s="230"/>
      <c r="H743" s="233">
        <v>137.71999999999997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AT743" s="239" t="s">
        <v>162</v>
      </c>
      <c r="AU743" s="239" t="s">
        <v>78</v>
      </c>
      <c r="AV743" s="15" t="s">
        <v>92</v>
      </c>
      <c r="AW743" s="15" t="s">
        <v>31</v>
      </c>
      <c r="AX743" s="15" t="s">
        <v>69</v>
      </c>
      <c r="AY743" s="239" t="s">
        <v>153</v>
      </c>
    </row>
    <row r="744" spans="1:65" s="13" customFormat="1" ht="11.25">
      <c r="B744" s="207"/>
      <c r="C744" s="208"/>
      <c r="D744" s="209" t="s">
        <v>162</v>
      </c>
      <c r="E744" s="210" t="s">
        <v>20</v>
      </c>
      <c r="F744" s="211" t="s">
        <v>761</v>
      </c>
      <c r="G744" s="208"/>
      <c r="H744" s="210" t="s">
        <v>20</v>
      </c>
      <c r="I744" s="212"/>
      <c r="J744" s="208"/>
      <c r="K744" s="208"/>
      <c r="L744" s="213"/>
      <c r="M744" s="214"/>
      <c r="N744" s="215"/>
      <c r="O744" s="215"/>
      <c r="P744" s="215"/>
      <c r="Q744" s="215"/>
      <c r="R744" s="215"/>
      <c r="S744" s="215"/>
      <c r="T744" s="216"/>
      <c r="AT744" s="217" t="s">
        <v>162</v>
      </c>
      <c r="AU744" s="217" t="s">
        <v>78</v>
      </c>
      <c r="AV744" s="13" t="s">
        <v>76</v>
      </c>
      <c r="AW744" s="13" t="s">
        <v>31</v>
      </c>
      <c r="AX744" s="13" t="s">
        <v>69</v>
      </c>
      <c r="AY744" s="217" t="s">
        <v>153</v>
      </c>
    </row>
    <row r="745" spans="1:65" s="14" customFormat="1" ht="11.25">
      <c r="B745" s="218"/>
      <c r="C745" s="219"/>
      <c r="D745" s="209" t="s">
        <v>162</v>
      </c>
      <c r="E745" s="220" t="s">
        <v>20</v>
      </c>
      <c r="F745" s="221" t="s">
        <v>834</v>
      </c>
      <c r="G745" s="219"/>
      <c r="H745" s="222">
        <v>34.43</v>
      </c>
      <c r="I745" s="223"/>
      <c r="J745" s="219"/>
      <c r="K745" s="219"/>
      <c r="L745" s="224"/>
      <c r="M745" s="225"/>
      <c r="N745" s="226"/>
      <c r="O745" s="226"/>
      <c r="P745" s="226"/>
      <c r="Q745" s="226"/>
      <c r="R745" s="226"/>
      <c r="S745" s="226"/>
      <c r="T745" s="227"/>
      <c r="AT745" s="228" t="s">
        <v>162</v>
      </c>
      <c r="AU745" s="228" t="s">
        <v>78</v>
      </c>
      <c r="AV745" s="14" t="s">
        <v>78</v>
      </c>
      <c r="AW745" s="14" t="s">
        <v>31</v>
      </c>
      <c r="AX745" s="14" t="s">
        <v>69</v>
      </c>
      <c r="AY745" s="228" t="s">
        <v>153</v>
      </c>
    </row>
    <row r="746" spans="1:65" s="16" customFormat="1" ht="11.25">
      <c r="B746" s="240"/>
      <c r="C746" s="241"/>
      <c r="D746" s="209" t="s">
        <v>162</v>
      </c>
      <c r="E746" s="242" t="s">
        <v>20</v>
      </c>
      <c r="F746" s="243" t="s">
        <v>176</v>
      </c>
      <c r="G746" s="241"/>
      <c r="H746" s="244">
        <v>172.14999999999998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AT746" s="250" t="s">
        <v>162</v>
      </c>
      <c r="AU746" s="250" t="s">
        <v>78</v>
      </c>
      <c r="AV746" s="16" t="s">
        <v>160</v>
      </c>
      <c r="AW746" s="16" t="s">
        <v>31</v>
      </c>
      <c r="AX746" s="16" t="s">
        <v>76</v>
      </c>
      <c r="AY746" s="250" t="s">
        <v>153</v>
      </c>
    </row>
    <row r="747" spans="1:65" s="2" customFormat="1" ht="24" customHeight="1">
      <c r="A747" s="36"/>
      <c r="B747" s="37"/>
      <c r="C747" s="254" t="s">
        <v>835</v>
      </c>
      <c r="D747" s="254" t="s">
        <v>332</v>
      </c>
      <c r="E747" s="255" t="s">
        <v>836</v>
      </c>
      <c r="F747" s="256" t="s">
        <v>837</v>
      </c>
      <c r="G747" s="257" t="s">
        <v>208</v>
      </c>
      <c r="H747" s="258">
        <v>189.36500000000001</v>
      </c>
      <c r="I747" s="259"/>
      <c r="J747" s="260">
        <f>ROUND(I747*H747,2)</f>
        <v>0</v>
      </c>
      <c r="K747" s="256" t="s">
        <v>159</v>
      </c>
      <c r="L747" s="261"/>
      <c r="M747" s="262" t="s">
        <v>20</v>
      </c>
      <c r="N747" s="263" t="s">
        <v>40</v>
      </c>
      <c r="O747" s="66"/>
      <c r="P747" s="203">
        <f>O747*H747</f>
        <v>0</v>
      </c>
      <c r="Q747" s="203">
        <v>1.7999999999999999E-2</v>
      </c>
      <c r="R747" s="203">
        <f>Q747*H747</f>
        <v>3.4085700000000001</v>
      </c>
      <c r="S747" s="203">
        <v>0</v>
      </c>
      <c r="T747" s="204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205" t="s">
        <v>423</v>
      </c>
      <c r="AT747" s="205" t="s">
        <v>332</v>
      </c>
      <c r="AU747" s="205" t="s">
        <v>78</v>
      </c>
      <c r="AY747" s="19" t="s">
        <v>153</v>
      </c>
      <c r="BE747" s="206">
        <f>IF(N747="základní",J747,0)</f>
        <v>0</v>
      </c>
      <c r="BF747" s="206">
        <f>IF(N747="snížená",J747,0)</f>
        <v>0</v>
      </c>
      <c r="BG747" s="206">
        <f>IF(N747="zákl. přenesená",J747,0)</f>
        <v>0</v>
      </c>
      <c r="BH747" s="206">
        <f>IF(N747="sníž. přenesená",J747,0)</f>
        <v>0</v>
      </c>
      <c r="BI747" s="206">
        <f>IF(N747="nulová",J747,0)</f>
        <v>0</v>
      </c>
      <c r="BJ747" s="19" t="s">
        <v>76</v>
      </c>
      <c r="BK747" s="206">
        <f>ROUND(I747*H747,2)</f>
        <v>0</v>
      </c>
      <c r="BL747" s="19" t="s">
        <v>304</v>
      </c>
      <c r="BM747" s="205" t="s">
        <v>838</v>
      </c>
    </row>
    <row r="748" spans="1:65" s="14" customFormat="1" ht="11.25">
      <c r="B748" s="218"/>
      <c r="C748" s="219"/>
      <c r="D748" s="209" t="s">
        <v>162</v>
      </c>
      <c r="E748" s="219"/>
      <c r="F748" s="221" t="s">
        <v>839</v>
      </c>
      <c r="G748" s="219"/>
      <c r="H748" s="222">
        <v>189.36500000000001</v>
      </c>
      <c r="I748" s="223"/>
      <c r="J748" s="219"/>
      <c r="K748" s="219"/>
      <c r="L748" s="224"/>
      <c r="M748" s="225"/>
      <c r="N748" s="226"/>
      <c r="O748" s="226"/>
      <c r="P748" s="226"/>
      <c r="Q748" s="226"/>
      <c r="R748" s="226"/>
      <c r="S748" s="226"/>
      <c r="T748" s="227"/>
      <c r="AT748" s="228" t="s">
        <v>162</v>
      </c>
      <c r="AU748" s="228" t="s">
        <v>78</v>
      </c>
      <c r="AV748" s="14" t="s">
        <v>78</v>
      </c>
      <c r="AW748" s="14" t="s">
        <v>4</v>
      </c>
      <c r="AX748" s="14" t="s">
        <v>76</v>
      </c>
      <c r="AY748" s="228" t="s">
        <v>153</v>
      </c>
    </row>
    <row r="749" spans="1:65" s="2" customFormat="1" ht="48" customHeight="1">
      <c r="A749" s="36"/>
      <c r="B749" s="37"/>
      <c r="C749" s="194" t="s">
        <v>840</v>
      </c>
      <c r="D749" s="194" t="s">
        <v>155</v>
      </c>
      <c r="E749" s="195" t="s">
        <v>841</v>
      </c>
      <c r="F749" s="196" t="s">
        <v>842</v>
      </c>
      <c r="G749" s="197" t="s">
        <v>208</v>
      </c>
      <c r="H749" s="198">
        <v>15.768000000000001</v>
      </c>
      <c r="I749" s="199"/>
      <c r="J749" s="200">
        <f>ROUND(I749*H749,2)</f>
        <v>0</v>
      </c>
      <c r="K749" s="196" t="s">
        <v>159</v>
      </c>
      <c r="L749" s="41"/>
      <c r="M749" s="201" t="s">
        <v>20</v>
      </c>
      <c r="N749" s="202" t="s">
        <v>40</v>
      </c>
      <c r="O749" s="66"/>
      <c r="P749" s="203">
        <f>O749*H749</f>
        <v>0</v>
      </c>
      <c r="Q749" s="203">
        <v>6.8900000000000003E-3</v>
      </c>
      <c r="R749" s="203">
        <f>Q749*H749</f>
        <v>0.10864152000000001</v>
      </c>
      <c r="S749" s="203">
        <v>0</v>
      </c>
      <c r="T749" s="204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205" t="s">
        <v>304</v>
      </c>
      <c r="AT749" s="205" t="s">
        <v>155</v>
      </c>
      <c r="AU749" s="205" t="s">
        <v>78</v>
      </c>
      <c r="AY749" s="19" t="s">
        <v>153</v>
      </c>
      <c r="BE749" s="206">
        <f>IF(N749="základní",J749,0)</f>
        <v>0</v>
      </c>
      <c r="BF749" s="206">
        <f>IF(N749="snížená",J749,0)</f>
        <v>0</v>
      </c>
      <c r="BG749" s="206">
        <f>IF(N749="zákl. přenesená",J749,0)</f>
        <v>0</v>
      </c>
      <c r="BH749" s="206">
        <f>IF(N749="sníž. přenesená",J749,0)</f>
        <v>0</v>
      </c>
      <c r="BI749" s="206">
        <f>IF(N749="nulová",J749,0)</f>
        <v>0</v>
      </c>
      <c r="BJ749" s="19" t="s">
        <v>76</v>
      </c>
      <c r="BK749" s="206">
        <f>ROUND(I749*H749,2)</f>
        <v>0</v>
      </c>
      <c r="BL749" s="19" t="s">
        <v>304</v>
      </c>
      <c r="BM749" s="205" t="s">
        <v>843</v>
      </c>
    </row>
    <row r="750" spans="1:65" s="13" customFormat="1" ht="11.25">
      <c r="B750" s="207"/>
      <c r="C750" s="208"/>
      <c r="D750" s="209" t="s">
        <v>162</v>
      </c>
      <c r="E750" s="210" t="s">
        <v>20</v>
      </c>
      <c r="F750" s="211" t="s">
        <v>844</v>
      </c>
      <c r="G750" s="208"/>
      <c r="H750" s="210" t="s">
        <v>20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162</v>
      </c>
      <c r="AU750" s="217" t="s">
        <v>78</v>
      </c>
      <c r="AV750" s="13" t="s">
        <v>76</v>
      </c>
      <c r="AW750" s="13" t="s">
        <v>31</v>
      </c>
      <c r="AX750" s="13" t="s">
        <v>69</v>
      </c>
      <c r="AY750" s="217" t="s">
        <v>153</v>
      </c>
    </row>
    <row r="751" spans="1:65" s="14" customFormat="1" ht="11.25">
      <c r="B751" s="218"/>
      <c r="C751" s="219"/>
      <c r="D751" s="209" t="s">
        <v>162</v>
      </c>
      <c r="E751" s="220" t="s">
        <v>20</v>
      </c>
      <c r="F751" s="221" t="s">
        <v>845</v>
      </c>
      <c r="G751" s="219"/>
      <c r="H751" s="222">
        <v>4.1219999999999999</v>
      </c>
      <c r="I751" s="223"/>
      <c r="J751" s="219"/>
      <c r="K751" s="219"/>
      <c r="L751" s="224"/>
      <c r="M751" s="225"/>
      <c r="N751" s="226"/>
      <c r="O751" s="226"/>
      <c r="P751" s="226"/>
      <c r="Q751" s="226"/>
      <c r="R751" s="226"/>
      <c r="S751" s="226"/>
      <c r="T751" s="227"/>
      <c r="AT751" s="228" t="s">
        <v>162</v>
      </c>
      <c r="AU751" s="228" t="s">
        <v>78</v>
      </c>
      <c r="AV751" s="14" t="s">
        <v>78</v>
      </c>
      <c r="AW751" s="14" t="s">
        <v>31</v>
      </c>
      <c r="AX751" s="14" t="s">
        <v>69</v>
      </c>
      <c r="AY751" s="228" t="s">
        <v>153</v>
      </c>
    </row>
    <row r="752" spans="1:65" s="13" customFormat="1" ht="11.25">
      <c r="B752" s="207"/>
      <c r="C752" s="208"/>
      <c r="D752" s="209" t="s">
        <v>162</v>
      </c>
      <c r="E752" s="210" t="s">
        <v>20</v>
      </c>
      <c r="F752" s="211" t="s">
        <v>846</v>
      </c>
      <c r="G752" s="208"/>
      <c r="H752" s="210" t="s">
        <v>20</v>
      </c>
      <c r="I752" s="212"/>
      <c r="J752" s="208"/>
      <c r="K752" s="208"/>
      <c r="L752" s="213"/>
      <c r="M752" s="214"/>
      <c r="N752" s="215"/>
      <c r="O752" s="215"/>
      <c r="P752" s="215"/>
      <c r="Q752" s="215"/>
      <c r="R752" s="215"/>
      <c r="S752" s="215"/>
      <c r="T752" s="216"/>
      <c r="AT752" s="217" t="s">
        <v>162</v>
      </c>
      <c r="AU752" s="217" t="s">
        <v>78</v>
      </c>
      <c r="AV752" s="13" t="s">
        <v>76</v>
      </c>
      <c r="AW752" s="13" t="s">
        <v>31</v>
      </c>
      <c r="AX752" s="13" t="s">
        <v>69</v>
      </c>
      <c r="AY752" s="217" t="s">
        <v>153</v>
      </c>
    </row>
    <row r="753" spans="1:65" s="14" customFormat="1" ht="11.25">
      <c r="B753" s="218"/>
      <c r="C753" s="219"/>
      <c r="D753" s="209" t="s">
        <v>162</v>
      </c>
      <c r="E753" s="220" t="s">
        <v>20</v>
      </c>
      <c r="F753" s="221" t="s">
        <v>847</v>
      </c>
      <c r="G753" s="219"/>
      <c r="H753" s="222">
        <v>8.4920000000000009</v>
      </c>
      <c r="I753" s="223"/>
      <c r="J753" s="219"/>
      <c r="K753" s="219"/>
      <c r="L753" s="224"/>
      <c r="M753" s="225"/>
      <c r="N753" s="226"/>
      <c r="O753" s="226"/>
      <c r="P753" s="226"/>
      <c r="Q753" s="226"/>
      <c r="R753" s="226"/>
      <c r="S753" s="226"/>
      <c r="T753" s="227"/>
      <c r="AT753" s="228" t="s">
        <v>162</v>
      </c>
      <c r="AU753" s="228" t="s">
        <v>78</v>
      </c>
      <c r="AV753" s="14" t="s">
        <v>78</v>
      </c>
      <c r="AW753" s="14" t="s">
        <v>31</v>
      </c>
      <c r="AX753" s="14" t="s">
        <v>69</v>
      </c>
      <c r="AY753" s="228" t="s">
        <v>153</v>
      </c>
    </row>
    <row r="754" spans="1:65" s="15" customFormat="1" ht="11.25">
      <c r="B754" s="229"/>
      <c r="C754" s="230"/>
      <c r="D754" s="209" t="s">
        <v>162</v>
      </c>
      <c r="E754" s="231" t="s">
        <v>20</v>
      </c>
      <c r="F754" s="232" t="s">
        <v>173</v>
      </c>
      <c r="G754" s="230"/>
      <c r="H754" s="233">
        <v>12.614000000000001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AT754" s="239" t="s">
        <v>162</v>
      </c>
      <c r="AU754" s="239" t="s">
        <v>78</v>
      </c>
      <c r="AV754" s="15" t="s">
        <v>92</v>
      </c>
      <c r="AW754" s="15" t="s">
        <v>31</v>
      </c>
      <c r="AX754" s="15" t="s">
        <v>69</v>
      </c>
      <c r="AY754" s="239" t="s">
        <v>153</v>
      </c>
    </row>
    <row r="755" spans="1:65" s="13" customFormat="1" ht="11.25">
      <c r="B755" s="207"/>
      <c r="C755" s="208"/>
      <c r="D755" s="209" t="s">
        <v>162</v>
      </c>
      <c r="E755" s="210" t="s">
        <v>20</v>
      </c>
      <c r="F755" s="211" t="s">
        <v>761</v>
      </c>
      <c r="G755" s="208"/>
      <c r="H755" s="210" t="s">
        <v>20</v>
      </c>
      <c r="I755" s="212"/>
      <c r="J755" s="208"/>
      <c r="K755" s="208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162</v>
      </c>
      <c r="AU755" s="217" t="s">
        <v>78</v>
      </c>
      <c r="AV755" s="13" t="s">
        <v>76</v>
      </c>
      <c r="AW755" s="13" t="s">
        <v>31</v>
      </c>
      <c r="AX755" s="13" t="s">
        <v>69</v>
      </c>
      <c r="AY755" s="217" t="s">
        <v>153</v>
      </c>
    </row>
    <row r="756" spans="1:65" s="14" customFormat="1" ht="11.25">
      <c r="B756" s="218"/>
      <c r="C756" s="219"/>
      <c r="D756" s="209" t="s">
        <v>162</v>
      </c>
      <c r="E756" s="220" t="s">
        <v>20</v>
      </c>
      <c r="F756" s="221" t="s">
        <v>848</v>
      </c>
      <c r="G756" s="219"/>
      <c r="H756" s="222">
        <v>3.1539999999999999</v>
      </c>
      <c r="I756" s="223"/>
      <c r="J756" s="219"/>
      <c r="K756" s="219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162</v>
      </c>
      <c r="AU756" s="228" t="s">
        <v>78</v>
      </c>
      <c r="AV756" s="14" t="s">
        <v>78</v>
      </c>
      <c r="AW756" s="14" t="s">
        <v>31</v>
      </c>
      <c r="AX756" s="14" t="s">
        <v>69</v>
      </c>
      <c r="AY756" s="228" t="s">
        <v>153</v>
      </c>
    </row>
    <row r="757" spans="1:65" s="16" customFormat="1" ht="11.25">
      <c r="B757" s="240"/>
      <c r="C757" s="241"/>
      <c r="D757" s="209" t="s">
        <v>162</v>
      </c>
      <c r="E757" s="242" t="s">
        <v>20</v>
      </c>
      <c r="F757" s="243" t="s">
        <v>176</v>
      </c>
      <c r="G757" s="241"/>
      <c r="H757" s="244">
        <v>15.768000000000001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AT757" s="250" t="s">
        <v>162</v>
      </c>
      <c r="AU757" s="250" t="s">
        <v>78</v>
      </c>
      <c r="AV757" s="16" t="s">
        <v>160</v>
      </c>
      <c r="AW757" s="16" t="s">
        <v>31</v>
      </c>
      <c r="AX757" s="16" t="s">
        <v>76</v>
      </c>
      <c r="AY757" s="250" t="s">
        <v>153</v>
      </c>
    </row>
    <row r="758" spans="1:65" s="2" customFormat="1" ht="36" customHeight="1">
      <c r="A758" s="36"/>
      <c r="B758" s="37"/>
      <c r="C758" s="254" t="s">
        <v>849</v>
      </c>
      <c r="D758" s="254" t="s">
        <v>332</v>
      </c>
      <c r="E758" s="255" t="s">
        <v>850</v>
      </c>
      <c r="F758" s="256" t="s">
        <v>851</v>
      </c>
      <c r="G758" s="257" t="s">
        <v>208</v>
      </c>
      <c r="H758" s="258">
        <v>17.344999999999999</v>
      </c>
      <c r="I758" s="259"/>
      <c r="J758" s="260">
        <f>ROUND(I758*H758,2)</f>
        <v>0</v>
      </c>
      <c r="K758" s="256" t="s">
        <v>159</v>
      </c>
      <c r="L758" s="261"/>
      <c r="M758" s="262" t="s">
        <v>20</v>
      </c>
      <c r="N758" s="263" t="s">
        <v>40</v>
      </c>
      <c r="O758" s="66"/>
      <c r="P758" s="203">
        <f>O758*H758</f>
        <v>0</v>
      </c>
      <c r="Q758" s="203">
        <v>1.9199999999999998E-2</v>
      </c>
      <c r="R758" s="203">
        <f>Q758*H758</f>
        <v>0.33302399999999993</v>
      </c>
      <c r="S758" s="203">
        <v>0</v>
      </c>
      <c r="T758" s="204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205" t="s">
        <v>423</v>
      </c>
      <c r="AT758" s="205" t="s">
        <v>332</v>
      </c>
      <c r="AU758" s="205" t="s">
        <v>78</v>
      </c>
      <c r="AY758" s="19" t="s">
        <v>153</v>
      </c>
      <c r="BE758" s="206">
        <f>IF(N758="základní",J758,0)</f>
        <v>0</v>
      </c>
      <c r="BF758" s="206">
        <f>IF(N758="snížená",J758,0)</f>
        <v>0</v>
      </c>
      <c r="BG758" s="206">
        <f>IF(N758="zákl. přenesená",J758,0)</f>
        <v>0</v>
      </c>
      <c r="BH758" s="206">
        <f>IF(N758="sníž. přenesená",J758,0)</f>
        <v>0</v>
      </c>
      <c r="BI758" s="206">
        <f>IF(N758="nulová",J758,0)</f>
        <v>0</v>
      </c>
      <c r="BJ758" s="19" t="s">
        <v>76</v>
      </c>
      <c r="BK758" s="206">
        <f>ROUND(I758*H758,2)</f>
        <v>0</v>
      </c>
      <c r="BL758" s="19" t="s">
        <v>304</v>
      </c>
      <c r="BM758" s="205" t="s">
        <v>852</v>
      </c>
    </row>
    <row r="759" spans="1:65" s="14" customFormat="1" ht="11.25">
      <c r="B759" s="218"/>
      <c r="C759" s="219"/>
      <c r="D759" s="209" t="s">
        <v>162</v>
      </c>
      <c r="E759" s="219"/>
      <c r="F759" s="221" t="s">
        <v>853</v>
      </c>
      <c r="G759" s="219"/>
      <c r="H759" s="222">
        <v>17.344999999999999</v>
      </c>
      <c r="I759" s="223"/>
      <c r="J759" s="219"/>
      <c r="K759" s="219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162</v>
      </c>
      <c r="AU759" s="228" t="s">
        <v>78</v>
      </c>
      <c r="AV759" s="14" t="s">
        <v>78</v>
      </c>
      <c r="AW759" s="14" t="s">
        <v>4</v>
      </c>
      <c r="AX759" s="14" t="s">
        <v>76</v>
      </c>
      <c r="AY759" s="228" t="s">
        <v>153</v>
      </c>
    </row>
    <row r="760" spans="1:65" s="2" customFormat="1" ht="36" customHeight="1">
      <c r="A760" s="36"/>
      <c r="B760" s="37"/>
      <c r="C760" s="194" t="s">
        <v>854</v>
      </c>
      <c r="D760" s="194" t="s">
        <v>155</v>
      </c>
      <c r="E760" s="195" t="s">
        <v>855</v>
      </c>
      <c r="F760" s="196" t="s">
        <v>856</v>
      </c>
      <c r="G760" s="197" t="s">
        <v>201</v>
      </c>
      <c r="H760" s="198">
        <v>7.7389999999999999</v>
      </c>
      <c r="I760" s="199"/>
      <c r="J760" s="200">
        <f>ROUND(I760*H760,2)</f>
        <v>0</v>
      </c>
      <c r="K760" s="196" t="s">
        <v>159</v>
      </c>
      <c r="L760" s="41"/>
      <c r="M760" s="201" t="s">
        <v>20</v>
      </c>
      <c r="N760" s="202" t="s">
        <v>40</v>
      </c>
      <c r="O760" s="66"/>
      <c r="P760" s="203">
        <f>O760*H760</f>
        <v>0</v>
      </c>
      <c r="Q760" s="203">
        <v>0</v>
      </c>
      <c r="R760" s="203">
        <f>Q760*H760</f>
        <v>0</v>
      </c>
      <c r="S760" s="203">
        <v>0</v>
      </c>
      <c r="T760" s="204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205" t="s">
        <v>304</v>
      </c>
      <c r="AT760" s="205" t="s">
        <v>155</v>
      </c>
      <c r="AU760" s="205" t="s">
        <v>78</v>
      </c>
      <c r="AY760" s="19" t="s">
        <v>153</v>
      </c>
      <c r="BE760" s="206">
        <f>IF(N760="základní",J760,0)</f>
        <v>0</v>
      </c>
      <c r="BF760" s="206">
        <f>IF(N760="snížená",J760,0)</f>
        <v>0</v>
      </c>
      <c r="BG760" s="206">
        <f>IF(N760="zákl. přenesená",J760,0)</f>
        <v>0</v>
      </c>
      <c r="BH760" s="206">
        <f>IF(N760="sníž. přenesená",J760,0)</f>
        <v>0</v>
      </c>
      <c r="BI760" s="206">
        <f>IF(N760="nulová",J760,0)</f>
        <v>0</v>
      </c>
      <c r="BJ760" s="19" t="s">
        <v>76</v>
      </c>
      <c r="BK760" s="206">
        <f>ROUND(I760*H760,2)</f>
        <v>0</v>
      </c>
      <c r="BL760" s="19" t="s">
        <v>304</v>
      </c>
      <c r="BM760" s="205" t="s">
        <v>857</v>
      </c>
    </row>
    <row r="761" spans="1:65" s="2" customFormat="1" ht="48" customHeight="1">
      <c r="A761" s="36"/>
      <c r="B761" s="37"/>
      <c r="C761" s="194" t="s">
        <v>858</v>
      </c>
      <c r="D761" s="194" t="s">
        <v>155</v>
      </c>
      <c r="E761" s="195" t="s">
        <v>859</v>
      </c>
      <c r="F761" s="196" t="s">
        <v>860</v>
      </c>
      <c r="G761" s="197" t="s">
        <v>201</v>
      </c>
      <c r="H761" s="198">
        <v>7.7389999999999999</v>
      </c>
      <c r="I761" s="199"/>
      <c r="J761" s="200">
        <f>ROUND(I761*H761,2)</f>
        <v>0</v>
      </c>
      <c r="K761" s="196" t="s">
        <v>159</v>
      </c>
      <c r="L761" s="41"/>
      <c r="M761" s="201" t="s">
        <v>20</v>
      </c>
      <c r="N761" s="202" t="s">
        <v>40</v>
      </c>
      <c r="O761" s="66"/>
      <c r="P761" s="203">
        <f>O761*H761</f>
        <v>0</v>
      </c>
      <c r="Q761" s="203">
        <v>0</v>
      </c>
      <c r="R761" s="203">
        <f>Q761*H761</f>
        <v>0</v>
      </c>
      <c r="S761" s="203">
        <v>0</v>
      </c>
      <c r="T761" s="204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205" t="s">
        <v>304</v>
      </c>
      <c r="AT761" s="205" t="s">
        <v>155</v>
      </c>
      <c r="AU761" s="205" t="s">
        <v>78</v>
      </c>
      <c r="AY761" s="19" t="s">
        <v>153</v>
      </c>
      <c r="BE761" s="206">
        <f>IF(N761="základní",J761,0)</f>
        <v>0</v>
      </c>
      <c r="BF761" s="206">
        <f>IF(N761="snížená",J761,0)</f>
        <v>0</v>
      </c>
      <c r="BG761" s="206">
        <f>IF(N761="zákl. přenesená",J761,0)</f>
        <v>0</v>
      </c>
      <c r="BH761" s="206">
        <f>IF(N761="sníž. přenesená",J761,0)</f>
        <v>0</v>
      </c>
      <c r="BI761" s="206">
        <f>IF(N761="nulová",J761,0)</f>
        <v>0</v>
      </c>
      <c r="BJ761" s="19" t="s">
        <v>76</v>
      </c>
      <c r="BK761" s="206">
        <f>ROUND(I761*H761,2)</f>
        <v>0</v>
      </c>
      <c r="BL761" s="19" t="s">
        <v>304</v>
      </c>
      <c r="BM761" s="205" t="s">
        <v>861</v>
      </c>
    </row>
    <row r="762" spans="1:65" s="2" customFormat="1" ht="48" customHeight="1">
      <c r="A762" s="36"/>
      <c r="B762" s="37"/>
      <c r="C762" s="194" t="s">
        <v>862</v>
      </c>
      <c r="D762" s="194" t="s">
        <v>155</v>
      </c>
      <c r="E762" s="195" t="s">
        <v>863</v>
      </c>
      <c r="F762" s="196" t="s">
        <v>864</v>
      </c>
      <c r="G762" s="197" t="s">
        <v>201</v>
      </c>
      <c r="H762" s="198">
        <v>7.7389999999999999</v>
      </c>
      <c r="I762" s="199"/>
      <c r="J762" s="200">
        <f>ROUND(I762*H762,2)</f>
        <v>0</v>
      </c>
      <c r="K762" s="196" t="s">
        <v>159</v>
      </c>
      <c r="L762" s="41"/>
      <c r="M762" s="201" t="s">
        <v>20</v>
      </c>
      <c r="N762" s="202" t="s">
        <v>40</v>
      </c>
      <c r="O762" s="66"/>
      <c r="P762" s="203">
        <f>O762*H762</f>
        <v>0</v>
      </c>
      <c r="Q762" s="203">
        <v>0</v>
      </c>
      <c r="R762" s="203">
        <f>Q762*H762</f>
        <v>0</v>
      </c>
      <c r="S762" s="203">
        <v>0</v>
      </c>
      <c r="T762" s="204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205" t="s">
        <v>304</v>
      </c>
      <c r="AT762" s="205" t="s">
        <v>155</v>
      </c>
      <c r="AU762" s="205" t="s">
        <v>78</v>
      </c>
      <c r="AY762" s="19" t="s">
        <v>153</v>
      </c>
      <c r="BE762" s="206">
        <f>IF(N762="základní",J762,0)</f>
        <v>0</v>
      </c>
      <c r="BF762" s="206">
        <f>IF(N762="snížená",J762,0)</f>
        <v>0</v>
      </c>
      <c r="BG762" s="206">
        <f>IF(N762="zákl. přenesená",J762,0)</f>
        <v>0</v>
      </c>
      <c r="BH762" s="206">
        <f>IF(N762="sníž. přenesená",J762,0)</f>
        <v>0</v>
      </c>
      <c r="BI762" s="206">
        <f>IF(N762="nulová",J762,0)</f>
        <v>0</v>
      </c>
      <c r="BJ762" s="19" t="s">
        <v>76</v>
      </c>
      <c r="BK762" s="206">
        <f>ROUND(I762*H762,2)</f>
        <v>0</v>
      </c>
      <c r="BL762" s="19" t="s">
        <v>304</v>
      </c>
      <c r="BM762" s="205" t="s">
        <v>865</v>
      </c>
    </row>
    <row r="763" spans="1:65" s="12" customFormat="1" ht="22.9" customHeight="1">
      <c r="B763" s="178"/>
      <c r="C763" s="179"/>
      <c r="D763" s="180" t="s">
        <v>68</v>
      </c>
      <c r="E763" s="192" t="s">
        <v>866</v>
      </c>
      <c r="F763" s="192" t="s">
        <v>867</v>
      </c>
      <c r="G763" s="179"/>
      <c r="H763" s="179"/>
      <c r="I763" s="182"/>
      <c r="J763" s="193">
        <f>BK763</f>
        <v>0</v>
      </c>
      <c r="K763" s="179"/>
      <c r="L763" s="184"/>
      <c r="M763" s="185"/>
      <c r="N763" s="186"/>
      <c r="O763" s="186"/>
      <c r="P763" s="187">
        <f>SUM(P764:P968)</f>
        <v>0</v>
      </c>
      <c r="Q763" s="186"/>
      <c r="R763" s="187">
        <f>SUM(R764:R968)</f>
        <v>3.4964347543850001</v>
      </c>
      <c r="S763" s="186"/>
      <c r="T763" s="188">
        <f>SUM(T764:T968)</f>
        <v>1.2506853</v>
      </c>
      <c r="AR763" s="189" t="s">
        <v>78</v>
      </c>
      <c r="AT763" s="190" t="s">
        <v>68</v>
      </c>
      <c r="AU763" s="190" t="s">
        <v>76</v>
      </c>
      <c r="AY763" s="189" t="s">
        <v>153</v>
      </c>
      <c r="BK763" s="191">
        <f>SUM(BK764:BK968)</f>
        <v>0</v>
      </c>
    </row>
    <row r="764" spans="1:65" s="2" customFormat="1" ht="24" customHeight="1">
      <c r="A764" s="36"/>
      <c r="B764" s="37"/>
      <c r="C764" s="194" t="s">
        <v>868</v>
      </c>
      <c r="D764" s="194" t="s">
        <v>155</v>
      </c>
      <c r="E764" s="195" t="s">
        <v>869</v>
      </c>
      <c r="F764" s="196" t="s">
        <v>870</v>
      </c>
      <c r="G764" s="197" t="s">
        <v>208</v>
      </c>
      <c r="H764" s="198">
        <v>231.31100000000001</v>
      </c>
      <c r="I764" s="199"/>
      <c r="J764" s="200">
        <f>ROUND(I764*H764,2)</f>
        <v>0</v>
      </c>
      <c r="K764" s="196" t="s">
        <v>159</v>
      </c>
      <c r="L764" s="41"/>
      <c r="M764" s="201" t="s">
        <v>20</v>
      </c>
      <c r="N764" s="202" t="s">
        <v>40</v>
      </c>
      <c r="O764" s="66"/>
      <c r="P764" s="203">
        <f>O764*H764</f>
        <v>0</v>
      </c>
      <c r="Q764" s="203">
        <v>3.3000000000000003E-5</v>
      </c>
      <c r="R764" s="203">
        <f>Q764*H764</f>
        <v>7.6332630000000012E-3</v>
      </c>
      <c r="S764" s="203">
        <v>0</v>
      </c>
      <c r="T764" s="204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205" t="s">
        <v>304</v>
      </c>
      <c r="AT764" s="205" t="s">
        <v>155</v>
      </c>
      <c r="AU764" s="205" t="s">
        <v>78</v>
      </c>
      <c r="AY764" s="19" t="s">
        <v>153</v>
      </c>
      <c r="BE764" s="206">
        <f>IF(N764="základní",J764,0)</f>
        <v>0</v>
      </c>
      <c r="BF764" s="206">
        <f>IF(N764="snížená",J764,0)</f>
        <v>0</v>
      </c>
      <c r="BG764" s="206">
        <f>IF(N764="zákl. přenesená",J764,0)</f>
        <v>0</v>
      </c>
      <c r="BH764" s="206">
        <f>IF(N764="sníž. přenesená",J764,0)</f>
        <v>0</v>
      </c>
      <c r="BI764" s="206">
        <f>IF(N764="nulová",J764,0)</f>
        <v>0</v>
      </c>
      <c r="BJ764" s="19" t="s">
        <v>76</v>
      </c>
      <c r="BK764" s="206">
        <f>ROUND(I764*H764,2)</f>
        <v>0</v>
      </c>
      <c r="BL764" s="19" t="s">
        <v>304</v>
      </c>
      <c r="BM764" s="205" t="s">
        <v>871</v>
      </c>
    </row>
    <row r="765" spans="1:65" s="13" customFormat="1" ht="11.25">
      <c r="B765" s="207"/>
      <c r="C765" s="208"/>
      <c r="D765" s="209" t="s">
        <v>162</v>
      </c>
      <c r="E765" s="210" t="s">
        <v>20</v>
      </c>
      <c r="F765" s="211" t="s">
        <v>872</v>
      </c>
      <c r="G765" s="208"/>
      <c r="H765" s="210" t="s">
        <v>20</v>
      </c>
      <c r="I765" s="212"/>
      <c r="J765" s="208"/>
      <c r="K765" s="208"/>
      <c r="L765" s="213"/>
      <c r="M765" s="214"/>
      <c r="N765" s="215"/>
      <c r="O765" s="215"/>
      <c r="P765" s="215"/>
      <c r="Q765" s="215"/>
      <c r="R765" s="215"/>
      <c r="S765" s="215"/>
      <c r="T765" s="216"/>
      <c r="AT765" s="217" t="s">
        <v>162</v>
      </c>
      <c r="AU765" s="217" t="s">
        <v>78</v>
      </c>
      <c r="AV765" s="13" t="s">
        <v>76</v>
      </c>
      <c r="AW765" s="13" t="s">
        <v>31</v>
      </c>
      <c r="AX765" s="13" t="s">
        <v>69</v>
      </c>
      <c r="AY765" s="217" t="s">
        <v>153</v>
      </c>
    </row>
    <row r="766" spans="1:65" s="14" customFormat="1" ht="11.25">
      <c r="B766" s="218"/>
      <c r="C766" s="219"/>
      <c r="D766" s="209" t="s">
        <v>162</v>
      </c>
      <c r="E766" s="220" t="s">
        <v>20</v>
      </c>
      <c r="F766" s="221" t="s">
        <v>873</v>
      </c>
      <c r="G766" s="219"/>
      <c r="H766" s="222">
        <v>29.52</v>
      </c>
      <c r="I766" s="223"/>
      <c r="J766" s="219"/>
      <c r="K766" s="219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162</v>
      </c>
      <c r="AU766" s="228" t="s">
        <v>78</v>
      </c>
      <c r="AV766" s="14" t="s">
        <v>78</v>
      </c>
      <c r="AW766" s="14" t="s">
        <v>31</v>
      </c>
      <c r="AX766" s="14" t="s">
        <v>69</v>
      </c>
      <c r="AY766" s="228" t="s">
        <v>153</v>
      </c>
    </row>
    <row r="767" spans="1:65" s="13" customFormat="1" ht="11.25">
      <c r="B767" s="207"/>
      <c r="C767" s="208"/>
      <c r="D767" s="209" t="s">
        <v>162</v>
      </c>
      <c r="E767" s="210" t="s">
        <v>20</v>
      </c>
      <c r="F767" s="211" t="s">
        <v>465</v>
      </c>
      <c r="G767" s="208"/>
      <c r="H767" s="210" t="s">
        <v>20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162</v>
      </c>
      <c r="AU767" s="217" t="s">
        <v>78</v>
      </c>
      <c r="AV767" s="13" t="s">
        <v>76</v>
      </c>
      <c r="AW767" s="13" t="s">
        <v>31</v>
      </c>
      <c r="AX767" s="13" t="s">
        <v>69</v>
      </c>
      <c r="AY767" s="217" t="s">
        <v>153</v>
      </c>
    </row>
    <row r="768" spans="1:65" s="14" customFormat="1" ht="11.25">
      <c r="B768" s="218"/>
      <c r="C768" s="219"/>
      <c r="D768" s="209" t="s">
        <v>162</v>
      </c>
      <c r="E768" s="220" t="s">
        <v>20</v>
      </c>
      <c r="F768" s="221" t="s">
        <v>874</v>
      </c>
      <c r="G768" s="219"/>
      <c r="H768" s="222">
        <v>18.03</v>
      </c>
      <c r="I768" s="223"/>
      <c r="J768" s="219"/>
      <c r="K768" s="219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162</v>
      </c>
      <c r="AU768" s="228" t="s">
        <v>78</v>
      </c>
      <c r="AV768" s="14" t="s">
        <v>78</v>
      </c>
      <c r="AW768" s="14" t="s">
        <v>31</v>
      </c>
      <c r="AX768" s="14" t="s">
        <v>69</v>
      </c>
      <c r="AY768" s="228" t="s">
        <v>153</v>
      </c>
    </row>
    <row r="769" spans="2:51" s="13" customFormat="1" ht="11.25">
      <c r="B769" s="207"/>
      <c r="C769" s="208"/>
      <c r="D769" s="209" t="s">
        <v>162</v>
      </c>
      <c r="E769" s="210" t="s">
        <v>20</v>
      </c>
      <c r="F769" s="211" t="s">
        <v>875</v>
      </c>
      <c r="G769" s="208"/>
      <c r="H769" s="210" t="s">
        <v>20</v>
      </c>
      <c r="I769" s="212"/>
      <c r="J769" s="208"/>
      <c r="K769" s="208"/>
      <c r="L769" s="213"/>
      <c r="M769" s="214"/>
      <c r="N769" s="215"/>
      <c r="O769" s="215"/>
      <c r="P769" s="215"/>
      <c r="Q769" s="215"/>
      <c r="R769" s="215"/>
      <c r="S769" s="215"/>
      <c r="T769" s="216"/>
      <c r="AT769" s="217" t="s">
        <v>162</v>
      </c>
      <c r="AU769" s="217" t="s">
        <v>78</v>
      </c>
      <c r="AV769" s="13" t="s">
        <v>76</v>
      </c>
      <c r="AW769" s="13" t="s">
        <v>31</v>
      </c>
      <c r="AX769" s="13" t="s">
        <v>69</v>
      </c>
      <c r="AY769" s="217" t="s">
        <v>153</v>
      </c>
    </row>
    <row r="770" spans="2:51" s="14" customFormat="1" ht="11.25">
      <c r="B770" s="218"/>
      <c r="C770" s="219"/>
      <c r="D770" s="209" t="s">
        <v>162</v>
      </c>
      <c r="E770" s="220" t="s">
        <v>20</v>
      </c>
      <c r="F770" s="221" t="s">
        <v>876</v>
      </c>
      <c r="G770" s="219"/>
      <c r="H770" s="222">
        <v>29.49</v>
      </c>
      <c r="I770" s="223"/>
      <c r="J770" s="219"/>
      <c r="K770" s="219"/>
      <c r="L770" s="224"/>
      <c r="M770" s="225"/>
      <c r="N770" s="226"/>
      <c r="O770" s="226"/>
      <c r="P770" s="226"/>
      <c r="Q770" s="226"/>
      <c r="R770" s="226"/>
      <c r="S770" s="226"/>
      <c r="T770" s="227"/>
      <c r="AT770" s="228" t="s">
        <v>162</v>
      </c>
      <c r="AU770" s="228" t="s">
        <v>78</v>
      </c>
      <c r="AV770" s="14" t="s">
        <v>78</v>
      </c>
      <c r="AW770" s="14" t="s">
        <v>31</v>
      </c>
      <c r="AX770" s="14" t="s">
        <v>69</v>
      </c>
      <c r="AY770" s="228" t="s">
        <v>153</v>
      </c>
    </row>
    <row r="771" spans="2:51" s="13" customFormat="1" ht="11.25">
      <c r="B771" s="207"/>
      <c r="C771" s="208"/>
      <c r="D771" s="209" t="s">
        <v>162</v>
      </c>
      <c r="E771" s="210" t="s">
        <v>20</v>
      </c>
      <c r="F771" s="211" t="s">
        <v>877</v>
      </c>
      <c r="G771" s="208"/>
      <c r="H771" s="210" t="s">
        <v>20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162</v>
      </c>
      <c r="AU771" s="217" t="s">
        <v>78</v>
      </c>
      <c r="AV771" s="13" t="s">
        <v>76</v>
      </c>
      <c r="AW771" s="13" t="s">
        <v>31</v>
      </c>
      <c r="AX771" s="13" t="s">
        <v>69</v>
      </c>
      <c r="AY771" s="217" t="s">
        <v>153</v>
      </c>
    </row>
    <row r="772" spans="2:51" s="14" customFormat="1" ht="11.25">
      <c r="B772" s="218"/>
      <c r="C772" s="219"/>
      <c r="D772" s="209" t="s">
        <v>162</v>
      </c>
      <c r="E772" s="220" t="s">
        <v>20</v>
      </c>
      <c r="F772" s="221" t="s">
        <v>878</v>
      </c>
      <c r="G772" s="219"/>
      <c r="H772" s="222">
        <v>15.04</v>
      </c>
      <c r="I772" s="223"/>
      <c r="J772" s="219"/>
      <c r="K772" s="219"/>
      <c r="L772" s="224"/>
      <c r="M772" s="225"/>
      <c r="N772" s="226"/>
      <c r="O772" s="226"/>
      <c r="P772" s="226"/>
      <c r="Q772" s="226"/>
      <c r="R772" s="226"/>
      <c r="S772" s="226"/>
      <c r="T772" s="227"/>
      <c r="AT772" s="228" t="s">
        <v>162</v>
      </c>
      <c r="AU772" s="228" t="s">
        <v>78</v>
      </c>
      <c r="AV772" s="14" t="s">
        <v>78</v>
      </c>
      <c r="AW772" s="14" t="s">
        <v>31</v>
      </c>
      <c r="AX772" s="14" t="s">
        <v>69</v>
      </c>
      <c r="AY772" s="228" t="s">
        <v>153</v>
      </c>
    </row>
    <row r="773" spans="2:51" s="13" customFormat="1" ht="11.25">
      <c r="B773" s="207"/>
      <c r="C773" s="208"/>
      <c r="D773" s="209" t="s">
        <v>162</v>
      </c>
      <c r="E773" s="210" t="s">
        <v>20</v>
      </c>
      <c r="F773" s="211" t="s">
        <v>462</v>
      </c>
      <c r="G773" s="208"/>
      <c r="H773" s="210" t="s">
        <v>20</v>
      </c>
      <c r="I773" s="212"/>
      <c r="J773" s="208"/>
      <c r="K773" s="208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162</v>
      </c>
      <c r="AU773" s="217" t="s">
        <v>78</v>
      </c>
      <c r="AV773" s="13" t="s">
        <v>76</v>
      </c>
      <c r="AW773" s="13" t="s">
        <v>31</v>
      </c>
      <c r="AX773" s="13" t="s">
        <v>69</v>
      </c>
      <c r="AY773" s="217" t="s">
        <v>153</v>
      </c>
    </row>
    <row r="774" spans="2:51" s="14" customFormat="1" ht="11.25">
      <c r="B774" s="218"/>
      <c r="C774" s="219"/>
      <c r="D774" s="209" t="s">
        <v>162</v>
      </c>
      <c r="E774" s="220" t="s">
        <v>20</v>
      </c>
      <c r="F774" s="221" t="s">
        <v>879</v>
      </c>
      <c r="G774" s="219"/>
      <c r="H774" s="222">
        <v>40.700000000000003</v>
      </c>
      <c r="I774" s="223"/>
      <c r="J774" s="219"/>
      <c r="K774" s="219"/>
      <c r="L774" s="224"/>
      <c r="M774" s="225"/>
      <c r="N774" s="226"/>
      <c r="O774" s="226"/>
      <c r="P774" s="226"/>
      <c r="Q774" s="226"/>
      <c r="R774" s="226"/>
      <c r="S774" s="226"/>
      <c r="T774" s="227"/>
      <c r="AT774" s="228" t="s">
        <v>162</v>
      </c>
      <c r="AU774" s="228" t="s">
        <v>78</v>
      </c>
      <c r="AV774" s="14" t="s">
        <v>78</v>
      </c>
      <c r="AW774" s="14" t="s">
        <v>31</v>
      </c>
      <c r="AX774" s="14" t="s">
        <v>69</v>
      </c>
      <c r="AY774" s="228" t="s">
        <v>153</v>
      </c>
    </row>
    <row r="775" spans="2:51" s="13" customFormat="1" ht="11.25">
      <c r="B775" s="207"/>
      <c r="C775" s="208"/>
      <c r="D775" s="209" t="s">
        <v>162</v>
      </c>
      <c r="E775" s="210" t="s">
        <v>20</v>
      </c>
      <c r="F775" s="211" t="s">
        <v>880</v>
      </c>
      <c r="G775" s="208"/>
      <c r="H775" s="210" t="s">
        <v>20</v>
      </c>
      <c r="I775" s="212"/>
      <c r="J775" s="208"/>
      <c r="K775" s="208"/>
      <c r="L775" s="213"/>
      <c r="M775" s="214"/>
      <c r="N775" s="215"/>
      <c r="O775" s="215"/>
      <c r="P775" s="215"/>
      <c r="Q775" s="215"/>
      <c r="R775" s="215"/>
      <c r="S775" s="215"/>
      <c r="T775" s="216"/>
      <c r="AT775" s="217" t="s">
        <v>162</v>
      </c>
      <c r="AU775" s="217" t="s">
        <v>78</v>
      </c>
      <c r="AV775" s="13" t="s">
        <v>76</v>
      </c>
      <c r="AW775" s="13" t="s">
        <v>31</v>
      </c>
      <c r="AX775" s="13" t="s">
        <v>69</v>
      </c>
      <c r="AY775" s="217" t="s">
        <v>153</v>
      </c>
    </row>
    <row r="776" spans="2:51" s="14" customFormat="1" ht="11.25">
      <c r="B776" s="218"/>
      <c r="C776" s="219"/>
      <c r="D776" s="209" t="s">
        <v>162</v>
      </c>
      <c r="E776" s="220" t="s">
        <v>20</v>
      </c>
      <c r="F776" s="221" t="s">
        <v>881</v>
      </c>
      <c r="G776" s="219"/>
      <c r="H776" s="222">
        <v>20.74</v>
      </c>
      <c r="I776" s="223"/>
      <c r="J776" s="219"/>
      <c r="K776" s="219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162</v>
      </c>
      <c r="AU776" s="228" t="s">
        <v>78</v>
      </c>
      <c r="AV776" s="14" t="s">
        <v>78</v>
      </c>
      <c r="AW776" s="14" t="s">
        <v>31</v>
      </c>
      <c r="AX776" s="14" t="s">
        <v>69</v>
      </c>
      <c r="AY776" s="228" t="s">
        <v>153</v>
      </c>
    </row>
    <row r="777" spans="2:51" s="13" customFormat="1" ht="11.25">
      <c r="B777" s="207"/>
      <c r="C777" s="208"/>
      <c r="D777" s="209" t="s">
        <v>162</v>
      </c>
      <c r="E777" s="210" t="s">
        <v>20</v>
      </c>
      <c r="F777" s="211" t="s">
        <v>882</v>
      </c>
      <c r="G777" s="208"/>
      <c r="H777" s="210" t="s">
        <v>20</v>
      </c>
      <c r="I777" s="212"/>
      <c r="J777" s="208"/>
      <c r="K777" s="208"/>
      <c r="L777" s="213"/>
      <c r="M777" s="214"/>
      <c r="N777" s="215"/>
      <c r="O777" s="215"/>
      <c r="P777" s="215"/>
      <c r="Q777" s="215"/>
      <c r="R777" s="215"/>
      <c r="S777" s="215"/>
      <c r="T777" s="216"/>
      <c r="AT777" s="217" t="s">
        <v>162</v>
      </c>
      <c r="AU777" s="217" t="s">
        <v>78</v>
      </c>
      <c r="AV777" s="13" t="s">
        <v>76</v>
      </c>
      <c r="AW777" s="13" t="s">
        <v>31</v>
      </c>
      <c r="AX777" s="13" t="s">
        <v>69</v>
      </c>
      <c r="AY777" s="217" t="s">
        <v>153</v>
      </c>
    </row>
    <row r="778" spans="2:51" s="14" customFormat="1" ht="11.25">
      <c r="B778" s="218"/>
      <c r="C778" s="219"/>
      <c r="D778" s="209" t="s">
        <v>162</v>
      </c>
      <c r="E778" s="220" t="s">
        <v>20</v>
      </c>
      <c r="F778" s="221" t="s">
        <v>883</v>
      </c>
      <c r="G778" s="219"/>
      <c r="H778" s="222">
        <v>17.22</v>
      </c>
      <c r="I778" s="223"/>
      <c r="J778" s="219"/>
      <c r="K778" s="219"/>
      <c r="L778" s="224"/>
      <c r="M778" s="225"/>
      <c r="N778" s="226"/>
      <c r="O778" s="226"/>
      <c r="P778" s="226"/>
      <c r="Q778" s="226"/>
      <c r="R778" s="226"/>
      <c r="S778" s="226"/>
      <c r="T778" s="227"/>
      <c r="AT778" s="228" t="s">
        <v>162</v>
      </c>
      <c r="AU778" s="228" t="s">
        <v>78</v>
      </c>
      <c r="AV778" s="14" t="s">
        <v>78</v>
      </c>
      <c r="AW778" s="14" t="s">
        <v>31</v>
      </c>
      <c r="AX778" s="14" t="s">
        <v>69</v>
      </c>
      <c r="AY778" s="228" t="s">
        <v>153</v>
      </c>
    </row>
    <row r="779" spans="2:51" s="13" customFormat="1" ht="11.25">
      <c r="B779" s="207"/>
      <c r="C779" s="208"/>
      <c r="D779" s="209" t="s">
        <v>162</v>
      </c>
      <c r="E779" s="210" t="s">
        <v>20</v>
      </c>
      <c r="F779" s="211" t="s">
        <v>884</v>
      </c>
      <c r="G779" s="208"/>
      <c r="H779" s="210" t="s">
        <v>20</v>
      </c>
      <c r="I779" s="212"/>
      <c r="J779" s="208"/>
      <c r="K779" s="208"/>
      <c r="L779" s="213"/>
      <c r="M779" s="214"/>
      <c r="N779" s="215"/>
      <c r="O779" s="215"/>
      <c r="P779" s="215"/>
      <c r="Q779" s="215"/>
      <c r="R779" s="215"/>
      <c r="S779" s="215"/>
      <c r="T779" s="216"/>
      <c r="AT779" s="217" t="s">
        <v>162</v>
      </c>
      <c r="AU779" s="217" t="s">
        <v>78</v>
      </c>
      <c r="AV779" s="13" t="s">
        <v>76</v>
      </c>
      <c r="AW779" s="13" t="s">
        <v>31</v>
      </c>
      <c r="AX779" s="13" t="s">
        <v>69</v>
      </c>
      <c r="AY779" s="217" t="s">
        <v>153</v>
      </c>
    </row>
    <row r="780" spans="2:51" s="14" customFormat="1" ht="11.25">
      <c r="B780" s="218"/>
      <c r="C780" s="219"/>
      <c r="D780" s="209" t="s">
        <v>162</v>
      </c>
      <c r="E780" s="220" t="s">
        <v>20</v>
      </c>
      <c r="F780" s="221" t="s">
        <v>885</v>
      </c>
      <c r="G780" s="219"/>
      <c r="H780" s="222">
        <v>4.8099999999999996</v>
      </c>
      <c r="I780" s="223"/>
      <c r="J780" s="219"/>
      <c r="K780" s="219"/>
      <c r="L780" s="224"/>
      <c r="M780" s="225"/>
      <c r="N780" s="226"/>
      <c r="O780" s="226"/>
      <c r="P780" s="226"/>
      <c r="Q780" s="226"/>
      <c r="R780" s="226"/>
      <c r="S780" s="226"/>
      <c r="T780" s="227"/>
      <c r="AT780" s="228" t="s">
        <v>162</v>
      </c>
      <c r="AU780" s="228" t="s">
        <v>78</v>
      </c>
      <c r="AV780" s="14" t="s">
        <v>78</v>
      </c>
      <c r="AW780" s="14" t="s">
        <v>31</v>
      </c>
      <c r="AX780" s="14" t="s">
        <v>69</v>
      </c>
      <c r="AY780" s="228" t="s">
        <v>153</v>
      </c>
    </row>
    <row r="781" spans="2:51" s="13" customFormat="1" ht="11.25">
      <c r="B781" s="207"/>
      <c r="C781" s="208"/>
      <c r="D781" s="209" t="s">
        <v>162</v>
      </c>
      <c r="E781" s="210" t="s">
        <v>20</v>
      </c>
      <c r="F781" s="211" t="s">
        <v>456</v>
      </c>
      <c r="G781" s="208"/>
      <c r="H781" s="210" t="s">
        <v>20</v>
      </c>
      <c r="I781" s="212"/>
      <c r="J781" s="208"/>
      <c r="K781" s="208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162</v>
      </c>
      <c r="AU781" s="217" t="s">
        <v>78</v>
      </c>
      <c r="AV781" s="13" t="s">
        <v>76</v>
      </c>
      <c r="AW781" s="13" t="s">
        <v>31</v>
      </c>
      <c r="AX781" s="13" t="s">
        <v>69</v>
      </c>
      <c r="AY781" s="217" t="s">
        <v>153</v>
      </c>
    </row>
    <row r="782" spans="2:51" s="14" customFormat="1" ht="11.25">
      <c r="B782" s="218"/>
      <c r="C782" s="219"/>
      <c r="D782" s="209" t="s">
        <v>162</v>
      </c>
      <c r="E782" s="220" t="s">
        <v>20</v>
      </c>
      <c r="F782" s="221" t="s">
        <v>886</v>
      </c>
      <c r="G782" s="219"/>
      <c r="H782" s="222">
        <v>9.58</v>
      </c>
      <c r="I782" s="223"/>
      <c r="J782" s="219"/>
      <c r="K782" s="219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162</v>
      </c>
      <c r="AU782" s="228" t="s">
        <v>78</v>
      </c>
      <c r="AV782" s="14" t="s">
        <v>78</v>
      </c>
      <c r="AW782" s="14" t="s">
        <v>31</v>
      </c>
      <c r="AX782" s="14" t="s">
        <v>69</v>
      </c>
      <c r="AY782" s="228" t="s">
        <v>153</v>
      </c>
    </row>
    <row r="783" spans="2:51" s="13" customFormat="1" ht="11.25">
      <c r="B783" s="207"/>
      <c r="C783" s="208"/>
      <c r="D783" s="209" t="s">
        <v>162</v>
      </c>
      <c r="E783" s="210" t="s">
        <v>20</v>
      </c>
      <c r="F783" s="211" t="s">
        <v>458</v>
      </c>
      <c r="G783" s="208"/>
      <c r="H783" s="210" t="s">
        <v>20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162</v>
      </c>
      <c r="AU783" s="217" t="s">
        <v>78</v>
      </c>
      <c r="AV783" s="13" t="s">
        <v>76</v>
      </c>
      <c r="AW783" s="13" t="s">
        <v>31</v>
      </c>
      <c r="AX783" s="13" t="s">
        <v>69</v>
      </c>
      <c r="AY783" s="217" t="s">
        <v>153</v>
      </c>
    </row>
    <row r="784" spans="2:51" s="14" customFormat="1" ht="11.25">
      <c r="B784" s="218"/>
      <c r="C784" s="219"/>
      <c r="D784" s="209" t="s">
        <v>162</v>
      </c>
      <c r="E784" s="220" t="s">
        <v>20</v>
      </c>
      <c r="F784" s="221" t="s">
        <v>887</v>
      </c>
      <c r="G784" s="219"/>
      <c r="H784" s="222">
        <v>16.010000000000002</v>
      </c>
      <c r="I784" s="223"/>
      <c r="J784" s="219"/>
      <c r="K784" s="219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162</v>
      </c>
      <c r="AU784" s="228" t="s">
        <v>78</v>
      </c>
      <c r="AV784" s="14" t="s">
        <v>78</v>
      </c>
      <c r="AW784" s="14" t="s">
        <v>31</v>
      </c>
      <c r="AX784" s="14" t="s">
        <v>69</v>
      </c>
      <c r="AY784" s="228" t="s">
        <v>153</v>
      </c>
    </row>
    <row r="785" spans="1:65" s="15" customFormat="1" ht="11.25">
      <c r="B785" s="229"/>
      <c r="C785" s="230"/>
      <c r="D785" s="209" t="s">
        <v>162</v>
      </c>
      <c r="E785" s="231" t="s">
        <v>20</v>
      </c>
      <c r="F785" s="232" t="s">
        <v>173</v>
      </c>
      <c r="G785" s="230"/>
      <c r="H785" s="233">
        <v>201.14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AT785" s="239" t="s">
        <v>162</v>
      </c>
      <c r="AU785" s="239" t="s">
        <v>78</v>
      </c>
      <c r="AV785" s="15" t="s">
        <v>92</v>
      </c>
      <c r="AW785" s="15" t="s">
        <v>31</v>
      </c>
      <c r="AX785" s="15" t="s">
        <v>69</v>
      </c>
      <c r="AY785" s="239" t="s">
        <v>153</v>
      </c>
    </row>
    <row r="786" spans="1:65" s="13" customFormat="1" ht="11.25">
      <c r="B786" s="207"/>
      <c r="C786" s="208"/>
      <c r="D786" s="209" t="s">
        <v>162</v>
      </c>
      <c r="E786" s="210" t="s">
        <v>20</v>
      </c>
      <c r="F786" s="211" t="s">
        <v>174</v>
      </c>
      <c r="G786" s="208"/>
      <c r="H786" s="210" t="s">
        <v>20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162</v>
      </c>
      <c r="AU786" s="217" t="s">
        <v>78</v>
      </c>
      <c r="AV786" s="13" t="s">
        <v>76</v>
      </c>
      <c r="AW786" s="13" t="s">
        <v>31</v>
      </c>
      <c r="AX786" s="13" t="s">
        <v>69</v>
      </c>
      <c r="AY786" s="217" t="s">
        <v>153</v>
      </c>
    </row>
    <row r="787" spans="1:65" s="14" customFormat="1" ht="11.25">
      <c r="B787" s="218"/>
      <c r="C787" s="219"/>
      <c r="D787" s="209" t="s">
        <v>162</v>
      </c>
      <c r="E787" s="220" t="s">
        <v>20</v>
      </c>
      <c r="F787" s="221" t="s">
        <v>888</v>
      </c>
      <c r="G787" s="219"/>
      <c r="H787" s="222">
        <v>30.170999999999999</v>
      </c>
      <c r="I787" s="223"/>
      <c r="J787" s="219"/>
      <c r="K787" s="219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162</v>
      </c>
      <c r="AU787" s="228" t="s">
        <v>78</v>
      </c>
      <c r="AV787" s="14" t="s">
        <v>78</v>
      </c>
      <c r="AW787" s="14" t="s">
        <v>31</v>
      </c>
      <c r="AX787" s="14" t="s">
        <v>69</v>
      </c>
      <c r="AY787" s="228" t="s">
        <v>153</v>
      </c>
    </row>
    <row r="788" spans="1:65" s="16" customFormat="1" ht="11.25">
      <c r="B788" s="240"/>
      <c r="C788" s="241"/>
      <c r="D788" s="209" t="s">
        <v>162</v>
      </c>
      <c r="E788" s="242" t="s">
        <v>20</v>
      </c>
      <c r="F788" s="243" t="s">
        <v>176</v>
      </c>
      <c r="G788" s="241"/>
      <c r="H788" s="244">
        <v>231.31100000000001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AT788" s="250" t="s">
        <v>162</v>
      </c>
      <c r="AU788" s="250" t="s">
        <v>78</v>
      </c>
      <c r="AV788" s="16" t="s">
        <v>160</v>
      </c>
      <c r="AW788" s="16" t="s">
        <v>31</v>
      </c>
      <c r="AX788" s="16" t="s">
        <v>76</v>
      </c>
      <c r="AY788" s="250" t="s">
        <v>153</v>
      </c>
    </row>
    <row r="789" spans="1:65" s="2" customFormat="1" ht="24" customHeight="1">
      <c r="A789" s="36"/>
      <c r="B789" s="37"/>
      <c r="C789" s="194" t="s">
        <v>889</v>
      </c>
      <c r="D789" s="194" t="s">
        <v>155</v>
      </c>
      <c r="E789" s="195" t="s">
        <v>890</v>
      </c>
      <c r="F789" s="196" t="s">
        <v>891</v>
      </c>
      <c r="G789" s="197" t="s">
        <v>208</v>
      </c>
      <c r="H789" s="198">
        <v>231.31100000000001</v>
      </c>
      <c r="I789" s="199"/>
      <c r="J789" s="200">
        <f>ROUND(I789*H789,2)</f>
        <v>0</v>
      </c>
      <c r="K789" s="196" t="s">
        <v>159</v>
      </c>
      <c r="L789" s="41"/>
      <c r="M789" s="201" t="s">
        <v>20</v>
      </c>
      <c r="N789" s="202" t="s">
        <v>40</v>
      </c>
      <c r="O789" s="66"/>
      <c r="P789" s="203">
        <f>O789*H789</f>
        <v>0</v>
      </c>
      <c r="Q789" s="203">
        <v>1.2E-2</v>
      </c>
      <c r="R789" s="203">
        <f>Q789*H789</f>
        <v>2.7757320000000001</v>
      </c>
      <c r="S789" s="203">
        <v>0</v>
      </c>
      <c r="T789" s="204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205" t="s">
        <v>304</v>
      </c>
      <c r="AT789" s="205" t="s">
        <v>155</v>
      </c>
      <c r="AU789" s="205" t="s">
        <v>78</v>
      </c>
      <c r="AY789" s="19" t="s">
        <v>153</v>
      </c>
      <c r="BE789" s="206">
        <f>IF(N789="základní",J789,0)</f>
        <v>0</v>
      </c>
      <c r="BF789" s="206">
        <f>IF(N789="snížená",J789,0)</f>
        <v>0</v>
      </c>
      <c r="BG789" s="206">
        <f>IF(N789="zákl. přenesená",J789,0)</f>
        <v>0</v>
      </c>
      <c r="BH789" s="206">
        <f>IF(N789="sníž. přenesená",J789,0)</f>
        <v>0</v>
      </c>
      <c r="BI789" s="206">
        <f>IF(N789="nulová",J789,0)</f>
        <v>0</v>
      </c>
      <c r="BJ789" s="19" t="s">
        <v>76</v>
      </c>
      <c r="BK789" s="206">
        <f>ROUND(I789*H789,2)</f>
        <v>0</v>
      </c>
      <c r="BL789" s="19" t="s">
        <v>304</v>
      </c>
      <c r="BM789" s="205" t="s">
        <v>892</v>
      </c>
    </row>
    <row r="790" spans="1:65" s="13" customFormat="1" ht="11.25">
      <c r="B790" s="207"/>
      <c r="C790" s="208"/>
      <c r="D790" s="209" t="s">
        <v>162</v>
      </c>
      <c r="E790" s="210" t="s">
        <v>20</v>
      </c>
      <c r="F790" s="211" t="s">
        <v>872</v>
      </c>
      <c r="G790" s="208"/>
      <c r="H790" s="210" t="s">
        <v>20</v>
      </c>
      <c r="I790" s="212"/>
      <c r="J790" s="208"/>
      <c r="K790" s="208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162</v>
      </c>
      <c r="AU790" s="217" t="s">
        <v>78</v>
      </c>
      <c r="AV790" s="13" t="s">
        <v>76</v>
      </c>
      <c r="AW790" s="13" t="s">
        <v>31</v>
      </c>
      <c r="AX790" s="13" t="s">
        <v>69</v>
      </c>
      <c r="AY790" s="217" t="s">
        <v>153</v>
      </c>
    </row>
    <row r="791" spans="1:65" s="14" customFormat="1" ht="11.25">
      <c r="B791" s="218"/>
      <c r="C791" s="219"/>
      <c r="D791" s="209" t="s">
        <v>162</v>
      </c>
      <c r="E791" s="220" t="s">
        <v>20</v>
      </c>
      <c r="F791" s="221" t="s">
        <v>873</v>
      </c>
      <c r="G791" s="219"/>
      <c r="H791" s="222">
        <v>29.52</v>
      </c>
      <c r="I791" s="223"/>
      <c r="J791" s="219"/>
      <c r="K791" s="219"/>
      <c r="L791" s="224"/>
      <c r="M791" s="225"/>
      <c r="N791" s="226"/>
      <c r="O791" s="226"/>
      <c r="P791" s="226"/>
      <c r="Q791" s="226"/>
      <c r="R791" s="226"/>
      <c r="S791" s="226"/>
      <c r="T791" s="227"/>
      <c r="AT791" s="228" t="s">
        <v>162</v>
      </c>
      <c r="AU791" s="228" t="s">
        <v>78</v>
      </c>
      <c r="AV791" s="14" t="s">
        <v>78</v>
      </c>
      <c r="AW791" s="14" t="s">
        <v>31</v>
      </c>
      <c r="AX791" s="14" t="s">
        <v>69</v>
      </c>
      <c r="AY791" s="228" t="s">
        <v>153</v>
      </c>
    </row>
    <row r="792" spans="1:65" s="13" customFormat="1" ht="11.25">
      <c r="B792" s="207"/>
      <c r="C792" s="208"/>
      <c r="D792" s="209" t="s">
        <v>162</v>
      </c>
      <c r="E792" s="210" t="s">
        <v>20</v>
      </c>
      <c r="F792" s="211" t="s">
        <v>465</v>
      </c>
      <c r="G792" s="208"/>
      <c r="H792" s="210" t="s">
        <v>20</v>
      </c>
      <c r="I792" s="212"/>
      <c r="J792" s="208"/>
      <c r="K792" s="208"/>
      <c r="L792" s="213"/>
      <c r="M792" s="214"/>
      <c r="N792" s="215"/>
      <c r="O792" s="215"/>
      <c r="P792" s="215"/>
      <c r="Q792" s="215"/>
      <c r="R792" s="215"/>
      <c r="S792" s="215"/>
      <c r="T792" s="216"/>
      <c r="AT792" s="217" t="s">
        <v>162</v>
      </c>
      <c r="AU792" s="217" t="s">
        <v>78</v>
      </c>
      <c r="AV792" s="13" t="s">
        <v>76</v>
      </c>
      <c r="AW792" s="13" t="s">
        <v>31</v>
      </c>
      <c r="AX792" s="13" t="s">
        <v>69</v>
      </c>
      <c r="AY792" s="217" t="s">
        <v>153</v>
      </c>
    </row>
    <row r="793" spans="1:65" s="14" customFormat="1" ht="11.25">
      <c r="B793" s="218"/>
      <c r="C793" s="219"/>
      <c r="D793" s="209" t="s">
        <v>162</v>
      </c>
      <c r="E793" s="220" t="s">
        <v>20</v>
      </c>
      <c r="F793" s="221" t="s">
        <v>874</v>
      </c>
      <c r="G793" s="219"/>
      <c r="H793" s="222">
        <v>18.03</v>
      </c>
      <c r="I793" s="223"/>
      <c r="J793" s="219"/>
      <c r="K793" s="219"/>
      <c r="L793" s="224"/>
      <c r="M793" s="225"/>
      <c r="N793" s="226"/>
      <c r="O793" s="226"/>
      <c r="P793" s="226"/>
      <c r="Q793" s="226"/>
      <c r="R793" s="226"/>
      <c r="S793" s="226"/>
      <c r="T793" s="227"/>
      <c r="AT793" s="228" t="s">
        <v>162</v>
      </c>
      <c r="AU793" s="228" t="s">
        <v>78</v>
      </c>
      <c r="AV793" s="14" t="s">
        <v>78</v>
      </c>
      <c r="AW793" s="14" t="s">
        <v>31</v>
      </c>
      <c r="AX793" s="14" t="s">
        <v>69</v>
      </c>
      <c r="AY793" s="228" t="s">
        <v>153</v>
      </c>
    </row>
    <row r="794" spans="1:65" s="13" customFormat="1" ht="11.25">
      <c r="B794" s="207"/>
      <c r="C794" s="208"/>
      <c r="D794" s="209" t="s">
        <v>162</v>
      </c>
      <c r="E794" s="210" t="s">
        <v>20</v>
      </c>
      <c r="F794" s="211" t="s">
        <v>875</v>
      </c>
      <c r="G794" s="208"/>
      <c r="H794" s="210" t="s">
        <v>20</v>
      </c>
      <c r="I794" s="212"/>
      <c r="J794" s="208"/>
      <c r="K794" s="208"/>
      <c r="L794" s="213"/>
      <c r="M794" s="214"/>
      <c r="N794" s="215"/>
      <c r="O794" s="215"/>
      <c r="P794" s="215"/>
      <c r="Q794" s="215"/>
      <c r="R794" s="215"/>
      <c r="S794" s="215"/>
      <c r="T794" s="216"/>
      <c r="AT794" s="217" t="s">
        <v>162</v>
      </c>
      <c r="AU794" s="217" t="s">
        <v>78</v>
      </c>
      <c r="AV794" s="13" t="s">
        <v>76</v>
      </c>
      <c r="AW794" s="13" t="s">
        <v>31</v>
      </c>
      <c r="AX794" s="13" t="s">
        <v>69</v>
      </c>
      <c r="AY794" s="217" t="s">
        <v>153</v>
      </c>
    </row>
    <row r="795" spans="1:65" s="14" customFormat="1" ht="11.25">
      <c r="B795" s="218"/>
      <c r="C795" s="219"/>
      <c r="D795" s="209" t="s">
        <v>162</v>
      </c>
      <c r="E795" s="220" t="s">
        <v>20</v>
      </c>
      <c r="F795" s="221" t="s">
        <v>876</v>
      </c>
      <c r="G795" s="219"/>
      <c r="H795" s="222">
        <v>29.49</v>
      </c>
      <c r="I795" s="223"/>
      <c r="J795" s="219"/>
      <c r="K795" s="219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162</v>
      </c>
      <c r="AU795" s="228" t="s">
        <v>78</v>
      </c>
      <c r="AV795" s="14" t="s">
        <v>78</v>
      </c>
      <c r="AW795" s="14" t="s">
        <v>31</v>
      </c>
      <c r="AX795" s="14" t="s">
        <v>69</v>
      </c>
      <c r="AY795" s="228" t="s">
        <v>153</v>
      </c>
    </row>
    <row r="796" spans="1:65" s="13" customFormat="1" ht="11.25">
      <c r="B796" s="207"/>
      <c r="C796" s="208"/>
      <c r="D796" s="209" t="s">
        <v>162</v>
      </c>
      <c r="E796" s="210" t="s">
        <v>20</v>
      </c>
      <c r="F796" s="211" t="s">
        <v>877</v>
      </c>
      <c r="G796" s="208"/>
      <c r="H796" s="210" t="s">
        <v>20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162</v>
      </c>
      <c r="AU796" s="217" t="s">
        <v>78</v>
      </c>
      <c r="AV796" s="13" t="s">
        <v>76</v>
      </c>
      <c r="AW796" s="13" t="s">
        <v>31</v>
      </c>
      <c r="AX796" s="13" t="s">
        <v>69</v>
      </c>
      <c r="AY796" s="217" t="s">
        <v>153</v>
      </c>
    </row>
    <row r="797" spans="1:65" s="14" customFormat="1" ht="11.25">
      <c r="B797" s="218"/>
      <c r="C797" s="219"/>
      <c r="D797" s="209" t="s">
        <v>162</v>
      </c>
      <c r="E797" s="220" t="s">
        <v>20</v>
      </c>
      <c r="F797" s="221" t="s">
        <v>878</v>
      </c>
      <c r="G797" s="219"/>
      <c r="H797" s="222">
        <v>15.04</v>
      </c>
      <c r="I797" s="223"/>
      <c r="J797" s="219"/>
      <c r="K797" s="219"/>
      <c r="L797" s="224"/>
      <c r="M797" s="225"/>
      <c r="N797" s="226"/>
      <c r="O797" s="226"/>
      <c r="P797" s="226"/>
      <c r="Q797" s="226"/>
      <c r="R797" s="226"/>
      <c r="S797" s="226"/>
      <c r="T797" s="227"/>
      <c r="AT797" s="228" t="s">
        <v>162</v>
      </c>
      <c r="AU797" s="228" t="s">
        <v>78</v>
      </c>
      <c r="AV797" s="14" t="s">
        <v>78</v>
      </c>
      <c r="AW797" s="14" t="s">
        <v>31</v>
      </c>
      <c r="AX797" s="14" t="s">
        <v>69</v>
      </c>
      <c r="AY797" s="228" t="s">
        <v>153</v>
      </c>
    </row>
    <row r="798" spans="1:65" s="13" customFormat="1" ht="11.25">
      <c r="B798" s="207"/>
      <c r="C798" s="208"/>
      <c r="D798" s="209" t="s">
        <v>162</v>
      </c>
      <c r="E798" s="210" t="s">
        <v>20</v>
      </c>
      <c r="F798" s="211" t="s">
        <v>462</v>
      </c>
      <c r="G798" s="208"/>
      <c r="H798" s="210" t="s">
        <v>20</v>
      </c>
      <c r="I798" s="212"/>
      <c r="J798" s="208"/>
      <c r="K798" s="208"/>
      <c r="L798" s="213"/>
      <c r="M798" s="214"/>
      <c r="N798" s="215"/>
      <c r="O798" s="215"/>
      <c r="P798" s="215"/>
      <c r="Q798" s="215"/>
      <c r="R798" s="215"/>
      <c r="S798" s="215"/>
      <c r="T798" s="216"/>
      <c r="AT798" s="217" t="s">
        <v>162</v>
      </c>
      <c r="AU798" s="217" t="s">
        <v>78</v>
      </c>
      <c r="AV798" s="13" t="s">
        <v>76</v>
      </c>
      <c r="AW798" s="13" t="s">
        <v>31</v>
      </c>
      <c r="AX798" s="13" t="s">
        <v>69</v>
      </c>
      <c r="AY798" s="217" t="s">
        <v>153</v>
      </c>
    </row>
    <row r="799" spans="1:65" s="14" customFormat="1" ht="11.25">
      <c r="B799" s="218"/>
      <c r="C799" s="219"/>
      <c r="D799" s="209" t="s">
        <v>162</v>
      </c>
      <c r="E799" s="220" t="s">
        <v>20</v>
      </c>
      <c r="F799" s="221" t="s">
        <v>879</v>
      </c>
      <c r="G799" s="219"/>
      <c r="H799" s="222">
        <v>40.700000000000003</v>
      </c>
      <c r="I799" s="223"/>
      <c r="J799" s="219"/>
      <c r="K799" s="219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162</v>
      </c>
      <c r="AU799" s="228" t="s">
        <v>78</v>
      </c>
      <c r="AV799" s="14" t="s">
        <v>78</v>
      </c>
      <c r="AW799" s="14" t="s">
        <v>31</v>
      </c>
      <c r="AX799" s="14" t="s">
        <v>69</v>
      </c>
      <c r="AY799" s="228" t="s">
        <v>153</v>
      </c>
    </row>
    <row r="800" spans="1:65" s="13" customFormat="1" ht="11.25">
      <c r="B800" s="207"/>
      <c r="C800" s="208"/>
      <c r="D800" s="209" t="s">
        <v>162</v>
      </c>
      <c r="E800" s="210" t="s">
        <v>20</v>
      </c>
      <c r="F800" s="211" t="s">
        <v>880</v>
      </c>
      <c r="G800" s="208"/>
      <c r="H800" s="210" t="s">
        <v>20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162</v>
      </c>
      <c r="AU800" s="217" t="s">
        <v>78</v>
      </c>
      <c r="AV800" s="13" t="s">
        <v>76</v>
      </c>
      <c r="AW800" s="13" t="s">
        <v>31</v>
      </c>
      <c r="AX800" s="13" t="s">
        <v>69</v>
      </c>
      <c r="AY800" s="217" t="s">
        <v>153</v>
      </c>
    </row>
    <row r="801" spans="1:65" s="14" customFormat="1" ht="11.25">
      <c r="B801" s="218"/>
      <c r="C801" s="219"/>
      <c r="D801" s="209" t="s">
        <v>162</v>
      </c>
      <c r="E801" s="220" t="s">
        <v>20</v>
      </c>
      <c r="F801" s="221" t="s">
        <v>881</v>
      </c>
      <c r="G801" s="219"/>
      <c r="H801" s="222">
        <v>20.74</v>
      </c>
      <c r="I801" s="223"/>
      <c r="J801" s="219"/>
      <c r="K801" s="219"/>
      <c r="L801" s="224"/>
      <c r="M801" s="225"/>
      <c r="N801" s="226"/>
      <c r="O801" s="226"/>
      <c r="P801" s="226"/>
      <c r="Q801" s="226"/>
      <c r="R801" s="226"/>
      <c r="S801" s="226"/>
      <c r="T801" s="227"/>
      <c r="AT801" s="228" t="s">
        <v>162</v>
      </c>
      <c r="AU801" s="228" t="s">
        <v>78</v>
      </c>
      <c r="AV801" s="14" t="s">
        <v>78</v>
      </c>
      <c r="AW801" s="14" t="s">
        <v>31</v>
      </c>
      <c r="AX801" s="14" t="s">
        <v>69</v>
      </c>
      <c r="AY801" s="228" t="s">
        <v>153</v>
      </c>
    </row>
    <row r="802" spans="1:65" s="13" customFormat="1" ht="11.25">
      <c r="B802" s="207"/>
      <c r="C802" s="208"/>
      <c r="D802" s="209" t="s">
        <v>162</v>
      </c>
      <c r="E802" s="210" t="s">
        <v>20</v>
      </c>
      <c r="F802" s="211" t="s">
        <v>882</v>
      </c>
      <c r="G802" s="208"/>
      <c r="H802" s="210" t="s">
        <v>20</v>
      </c>
      <c r="I802" s="212"/>
      <c r="J802" s="208"/>
      <c r="K802" s="208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162</v>
      </c>
      <c r="AU802" s="217" t="s">
        <v>78</v>
      </c>
      <c r="AV802" s="13" t="s">
        <v>76</v>
      </c>
      <c r="AW802" s="13" t="s">
        <v>31</v>
      </c>
      <c r="AX802" s="13" t="s">
        <v>69</v>
      </c>
      <c r="AY802" s="217" t="s">
        <v>153</v>
      </c>
    </row>
    <row r="803" spans="1:65" s="14" customFormat="1" ht="11.25">
      <c r="B803" s="218"/>
      <c r="C803" s="219"/>
      <c r="D803" s="209" t="s">
        <v>162</v>
      </c>
      <c r="E803" s="220" t="s">
        <v>20</v>
      </c>
      <c r="F803" s="221" t="s">
        <v>883</v>
      </c>
      <c r="G803" s="219"/>
      <c r="H803" s="222">
        <v>17.22</v>
      </c>
      <c r="I803" s="223"/>
      <c r="J803" s="219"/>
      <c r="K803" s="219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162</v>
      </c>
      <c r="AU803" s="228" t="s">
        <v>78</v>
      </c>
      <c r="AV803" s="14" t="s">
        <v>78</v>
      </c>
      <c r="AW803" s="14" t="s">
        <v>31</v>
      </c>
      <c r="AX803" s="14" t="s">
        <v>69</v>
      </c>
      <c r="AY803" s="228" t="s">
        <v>153</v>
      </c>
    </row>
    <row r="804" spans="1:65" s="13" customFormat="1" ht="11.25">
      <c r="B804" s="207"/>
      <c r="C804" s="208"/>
      <c r="D804" s="209" t="s">
        <v>162</v>
      </c>
      <c r="E804" s="210" t="s">
        <v>20</v>
      </c>
      <c r="F804" s="211" t="s">
        <v>884</v>
      </c>
      <c r="G804" s="208"/>
      <c r="H804" s="210" t="s">
        <v>20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162</v>
      </c>
      <c r="AU804" s="217" t="s">
        <v>78</v>
      </c>
      <c r="AV804" s="13" t="s">
        <v>76</v>
      </c>
      <c r="AW804" s="13" t="s">
        <v>31</v>
      </c>
      <c r="AX804" s="13" t="s">
        <v>69</v>
      </c>
      <c r="AY804" s="217" t="s">
        <v>153</v>
      </c>
    </row>
    <row r="805" spans="1:65" s="14" customFormat="1" ht="11.25">
      <c r="B805" s="218"/>
      <c r="C805" s="219"/>
      <c r="D805" s="209" t="s">
        <v>162</v>
      </c>
      <c r="E805" s="220" t="s">
        <v>20</v>
      </c>
      <c r="F805" s="221" t="s">
        <v>885</v>
      </c>
      <c r="G805" s="219"/>
      <c r="H805" s="222">
        <v>4.8099999999999996</v>
      </c>
      <c r="I805" s="223"/>
      <c r="J805" s="219"/>
      <c r="K805" s="219"/>
      <c r="L805" s="224"/>
      <c r="M805" s="225"/>
      <c r="N805" s="226"/>
      <c r="O805" s="226"/>
      <c r="P805" s="226"/>
      <c r="Q805" s="226"/>
      <c r="R805" s="226"/>
      <c r="S805" s="226"/>
      <c r="T805" s="227"/>
      <c r="AT805" s="228" t="s">
        <v>162</v>
      </c>
      <c r="AU805" s="228" t="s">
        <v>78</v>
      </c>
      <c r="AV805" s="14" t="s">
        <v>78</v>
      </c>
      <c r="AW805" s="14" t="s">
        <v>31</v>
      </c>
      <c r="AX805" s="14" t="s">
        <v>69</v>
      </c>
      <c r="AY805" s="228" t="s">
        <v>153</v>
      </c>
    </row>
    <row r="806" spans="1:65" s="13" customFormat="1" ht="11.25">
      <c r="B806" s="207"/>
      <c r="C806" s="208"/>
      <c r="D806" s="209" t="s">
        <v>162</v>
      </c>
      <c r="E806" s="210" t="s">
        <v>20</v>
      </c>
      <c r="F806" s="211" t="s">
        <v>456</v>
      </c>
      <c r="G806" s="208"/>
      <c r="H806" s="210" t="s">
        <v>20</v>
      </c>
      <c r="I806" s="212"/>
      <c r="J806" s="208"/>
      <c r="K806" s="208"/>
      <c r="L806" s="213"/>
      <c r="M806" s="214"/>
      <c r="N806" s="215"/>
      <c r="O806" s="215"/>
      <c r="P806" s="215"/>
      <c r="Q806" s="215"/>
      <c r="R806" s="215"/>
      <c r="S806" s="215"/>
      <c r="T806" s="216"/>
      <c r="AT806" s="217" t="s">
        <v>162</v>
      </c>
      <c r="AU806" s="217" t="s">
        <v>78</v>
      </c>
      <c r="AV806" s="13" t="s">
        <v>76</v>
      </c>
      <c r="AW806" s="13" t="s">
        <v>31</v>
      </c>
      <c r="AX806" s="13" t="s">
        <v>69</v>
      </c>
      <c r="AY806" s="217" t="s">
        <v>153</v>
      </c>
    </row>
    <row r="807" spans="1:65" s="14" customFormat="1" ht="11.25">
      <c r="B807" s="218"/>
      <c r="C807" s="219"/>
      <c r="D807" s="209" t="s">
        <v>162</v>
      </c>
      <c r="E807" s="220" t="s">
        <v>20</v>
      </c>
      <c r="F807" s="221" t="s">
        <v>886</v>
      </c>
      <c r="G807" s="219"/>
      <c r="H807" s="222">
        <v>9.58</v>
      </c>
      <c r="I807" s="223"/>
      <c r="J807" s="219"/>
      <c r="K807" s="219"/>
      <c r="L807" s="224"/>
      <c r="M807" s="225"/>
      <c r="N807" s="226"/>
      <c r="O807" s="226"/>
      <c r="P807" s="226"/>
      <c r="Q807" s="226"/>
      <c r="R807" s="226"/>
      <c r="S807" s="226"/>
      <c r="T807" s="227"/>
      <c r="AT807" s="228" t="s">
        <v>162</v>
      </c>
      <c r="AU807" s="228" t="s">
        <v>78</v>
      </c>
      <c r="AV807" s="14" t="s">
        <v>78</v>
      </c>
      <c r="AW807" s="14" t="s">
        <v>31</v>
      </c>
      <c r="AX807" s="14" t="s">
        <v>69</v>
      </c>
      <c r="AY807" s="228" t="s">
        <v>153</v>
      </c>
    </row>
    <row r="808" spans="1:65" s="13" customFormat="1" ht="11.25">
      <c r="B808" s="207"/>
      <c r="C808" s="208"/>
      <c r="D808" s="209" t="s">
        <v>162</v>
      </c>
      <c r="E808" s="210" t="s">
        <v>20</v>
      </c>
      <c r="F808" s="211" t="s">
        <v>458</v>
      </c>
      <c r="G808" s="208"/>
      <c r="H808" s="210" t="s">
        <v>20</v>
      </c>
      <c r="I808" s="212"/>
      <c r="J808" s="208"/>
      <c r="K808" s="208"/>
      <c r="L808" s="213"/>
      <c r="M808" s="214"/>
      <c r="N808" s="215"/>
      <c r="O808" s="215"/>
      <c r="P808" s="215"/>
      <c r="Q808" s="215"/>
      <c r="R808" s="215"/>
      <c r="S808" s="215"/>
      <c r="T808" s="216"/>
      <c r="AT808" s="217" t="s">
        <v>162</v>
      </c>
      <c r="AU808" s="217" t="s">
        <v>78</v>
      </c>
      <c r="AV808" s="13" t="s">
        <v>76</v>
      </c>
      <c r="AW808" s="13" t="s">
        <v>31</v>
      </c>
      <c r="AX808" s="13" t="s">
        <v>69</v>
      </c>
      <c r="AY808" s="217" t="s">
        <v>153</v>
      </c>
    </row>
    <row r="809" spans="1:65" s="14" customFormat="1" ht="11.25">
      <c r="B809" s="218"/>
      <c r="C809" s="219"/>
      <c r="D809" s="209" t="s">
        <v>162</v>
      </c>
      <c r="E809" s="220" t="s">
        <v>20</v>
      </c>
      <c r="F809" s="221" t="s">
        <v>887</v>
      </c>
      <c r="G809" s="219"/>
      <c r="H809" s="222">
        <v>16.010000000000002</v>
      </c>
      <c r="I809" s="223"/>
      <c r="J809" s="219"/>
      <c r="K809" s="219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162</v>
      </c>
      <c r="AU809" s="228" t="s">
        <v>78</v>
      </c>
      <c r="AV809" s="14" t="s">
        <v>78</v>
      </c>
      <c r="AW809" s="14" t="s">
        <v>31</v>
      </c>
      <c r="AX809" s="14" t="s">
        <v>69</v>
      </c>
      <c r="AY809" s="228" t="s">
        <v>153</v>
      </c>
    </row>
    <row r="810" spans="1:65" s="15" customFormat="1" ht="11.25">
      <c r="B810" s="229"/>
      <c r="C810" s="230"/>
      <c r="D810" s="209" t="s">
        <v>162</v>
      </c>
      <c r="E810" s="231" t="s">
        <v>20</v>
      </c>
      <c r="F810" s="232" t="s">
        <v>173</v>
      </c>
      <c r="G810" s="230"/>
      <c r="H810" s="233">
        <v>201.14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AT810" s="239" t="s">
        <v>162</v>
      </c>
      <c r="AU810" s="239" t="s">
        <v>78</v>
      </c>
      <c r="AV810" s="15" t="s">
        <v>92</v>
      </c>
      <c r="AW810" s="15" t="s">
        <v>31</v>
      </c>
      <c r="AX810" s="15" t="s">
        <v>69</v>
      </c>
      <c r="AY810" s="239" t="s">
        <v>153</v>
      </c>
    </row>
    <row r="811" spans="1:65" s="13" customFormat="1" ht="11.25">
      <c r="B811" s="207"/>
      <c r="C811" s="208"/>
      <c r="D811" s="209" t="s">
        <v>162</v>
      </c>
      <c r="E811" s="210" t="s">
        <v>20</v>
      </c>
      <c r="F811" s="211" t="s">
        <v>174</v>
      </c>
      <c r="G811" s="208"/>
      <c r="H811" s="210" t="s">
        <v>20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162</v>
      </c>
      <c r="AU811" s="217" t="s">
        <v>78</v>
      </c>
      <c r="AV811" s="13" t="s">
        <v>76</v>
      </c>
      <c r="AW811" s="13" t="s">
        <v>31</v>
      </c>
      <c r="AX811" s="13" t="s">
        <v>69</v>
      </c>
      <c r="AY811" s="217" t="s">
        <v>153</v>
      </c>
    </row>
    <row r="812" spans="1:65" s="14" customFormat="1" ht="11.25">
      <c r="B812" s="218"/>
      <c r="C812" s="219"/>
      <c r="D812" s="209" t="s">
        <v>162</v>
      </c>
      <c r="E812" s="220" t="s">
        <v>20</v>
      </c>
      <c r="F812" s="221" t="s">
        <v>888</v>
      </c>
      <c r="G812" s="219"/>
      <c r="H812" s="222">
        <v>30.170999999999999</v>
      </c>
      <c r="I812" s="223"/>
      <c r="J812" s="219"/>
      <c r="K812" s="219"/>
      <c r="L812" s="224"/>
      <c r="M812" s="225"/>
      <c r="N812" s="226"/>
      <c r="O812" s="226"/>
      <c r="P812" s="226"/>
      <c r="Q812" s="226"/>
      <c r="R812" s="226"/>
      <c r="S812" s="226"/>
      <c r="T812" s="227"/>
      <c r="AT812" s="228" t="s">
        <v>162</v>
      </c>
      <c r="AU812" s="228" t="s">
        <v>78</v>
      </c>
      <c r="AV812" s="14" t="s">
        <v>78</v>
      </c>
      <c r="AW812" s="14" t="s">
        <v>31</v>
      </c>
      <c r="AX812" s="14" t="s">
        <v>69</v>
      </c>
      <c r="AY812" s="228" t="s">
        <v>153</v>
      </c>
    </row>
    <row r="813" spans="1:65" s="16" customFormat="1" ht="11.25">
      <c r="B813" s="240"/>
      <c r="C813" s="241"/>
      <c r="D813" s="209" t="s">
        <v>162</v>
      </c>
      <c r="E813" s="242" t="s">
        <v>20</v>
      </c>
      <c r="F813" s="243" t="s">
        <v>176</v>
      </c>
      <c r="G813" s="241"/>
      <c r="H813" s="244">
        <v>231.31100000000001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AT813" s="250" t="s">
        <v>162</v>
      </c>
      <c r="AU813" s="250" t="s">
        <v>78</v>
      </c>
      <c r="AV813" s="16" t="s">
        <v>160</v>
      </c>
      <c r="AW813" s="16" t="s">
        <v>31</v>
      </c>
      <c r="AX813" s="16" t="s">
        <v>76</v>
      </c>
      <c r="AY813" s="250" t="s">
        <v>153</v>
      </c>
    </row>
    <row r="814" spans="1:65" s="2" customFormat="1" ht="24" customHeight="1">
      <c r="A814" s="36"/>
      <c r="B814" s="37"/>
      <c r="C814" s="194" t="s">
        <v>893</v>
      </c>
      <c r="D814" s="194" t="s">
        <v>155</v>
      </c>
      <c r="E814" s="195" t="s">
        <v>894</v>
      </c>
      <c r="F814" s="196" t="s">
        <v>895</v>
      </c>
      <c r="G814" s="197" t="s">
        <v>208</v>
      </c>
      <c r="H814" s="198">
        <v>379.65</v>
      </c>
      <c r="I814" s="199"/>
      <c r="J814" s="200">
        <f>ROUND(I814*H814,2)</f>
        <v>0</v>
      </c>
      <c r="K814" s="196" t="s">
        <v>159</v>
      </c>
      <c r="L814" s="41"/>
      <c r="M814" s="201" t="s">
        <v>20</v>
      </c>
      <c r="N814" s="202" t="s">
        <v>40</v>
      </c>
      <c r="O814" s="66"/>
      <c r="P814" s="203">
        <f>O814*H814</f>
        <v>0</v>
      </c>
      <c r="Q814" s="203">
        <v>0</v>
      </c>
      <c r="R814" s="203">
        <f>Q814*H814</f>
        <v>0</v>
      </c>
      <c r="S814" s="203">
        <v>3.0000000000000001E-3</v>
      </c>
      <c r="T814" s="204">
        <f>S814*H814</f>
        <v>1.1389499999999999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205" t="s">
        <v>304</v>
      </c>
      <c r="AT814" s="205" t="s">
        <v>155</v>
      </c>
      <c r="AU814" s="205" t="s">
        <v>78</v>
      </c>
      <c r="AY814" s="19" t="s">
        <v>153</v>
      </c>
      <c r="BE814" s="206">
        <f>IF(N814="základní",J814,0)</f>
        <v>0</v>
      </c>
      <c r="BF814" s="206">
        <f>IF(N814="snížená",J814,0)</f>
        <v>0</v>
      </c>
      <c r="BG814" s="206">
        <f>IF(N814="zákl. přenesená",J814,0)</f>
        <v>0</v>
      </c>
      <c r="BH814" s="206">
        <f>IF(N814="sníž. přenesená",J814,0)</f>
        <v>0</v>
      </c>
      <c r="BI814" s="206">
        <f>IF(N814="nulová",J814,0)</f>
        <v>0</v>
      </c>
      <c r="BJ814" s="19" t="s">
        <v>76</v>
      </c>
      <c r="BK814" s="206">
        <f>ROUND(I814*H814,2)</f>
        <v>0</v>
      </c>
      <c r="BL814" s="19" t="s">
        <v>304</v>
      </c>
      <c r="BM814" s="205" t="s">
        <v>896</v>
      </c>
    </row>
    <row r="815" spans="1:65" s="13" customFormat="1" ht="11.25">
      <c r="B815" s="207"/>
      <c r="C815" s="208"/>
      <c r="D815" s="209" t="s">
        <v>162</v>
      </c>
      <c r="E815" s="210" t="s">
        <v>20</v>
      </c>
      <c r="F815" s="211" t="s">
        <v>466</v>
      </c>
      <c r="G815" s="208"/>
      <c r="H815" s="210" t="s">
        <v>20</v>
      </c>
      <c r="I815" s="212"/>
      <c r="J815" s="208"/>
      <c r="K815" s="208"/>
      <c r="L815" s="213"/>
      <c r="M815" s="214"/>
      <c r="N815" s="215"/>
      <c r="O815" s="215"/>
      <c r="P815" s="215"/>
      <c r="Q815" s="215"/>
      <c r="R815" s="215"/>
      <c r="S815" s="215"/>
      <c r="T815" s="216"/>
      <c r="AT815" s="217" t="s">
        <v>162</v>
      </c>
      <c r="AU815" s="217" t="s">
        <v>78</v>
      </c>
      <c r="AV815" s="13" t="s">
        <v>76</v>
      </c>
      <c r="AW815" s="13" t="s">
        <v>31</v>
      </c>
      <c r="AX815" s="13" t="s">
        <v>69</v>
      </c>
      <c r="AY815" s="217" t="s">
        <v>153</v>
      </c>
    </row>
    <row r="816" spans="1:65" s="14" customFormat="1" ht="11.25">
      <c r="B816" s="218"/>
      <c r="C816" s="219"/>
      <c r="D816" s="209" t="s">
        <v>162</v>
      </c>
      <c r="E816" s="220" t="s">
        <v>20</v>
      </c>
      <c r="F816" s="221" t="s">
        <v>817</v>
      </c>
      <c r="G816" s="219"/>
      <c r="H816" s="222">
        <v>19.95</v>
      </c>
      <c r="I816" s="223"/>
      <c r="J816" s="219"/>
      <c r="K816" s="219"/>
      <c r="L816" s="224"/>
      <c r="M816" s="225"/>
      <c r="N816" s="226"/>
      <c r="O816" s="226"/>
      <c r="P816" s="226"/>
      <c r="Q816" s="226"/>
      <c r="R816" s="226"/>
      <c r="S816" s="226"/>
      <c r="T816" s="227"/>
      <c r="AT816" s="228" t="s">
        <v>162</v>
      </c>
      <c r="AU816" s="228" t="s">
        <v>78</v>
      </c>
      <c r="AV816" s="14" t="s">
        <v>78</v>
      </c>
      <c r="AW816" s="14" t="s">
        <v>31</v>
      </c>
      <c r="AX816" s="14" t="s">
        <v>69</v>
      </c>
      <c r="AY816" s="228" t="s">
        <v>153</v>
      </c>
    </row>
    <row r="817" spans="2:51" s="13" customFormat="1" ht="11.25">
      <c r="B817" s="207"/>
      <c r="C817" s="208"/>
      <c r="D817" s="209" t="s">
        <v>162</v>
      </c>
      <c r="E817" s="210" t="s">
        <v>20</v>
      </c>
      <c r="F817" s="211" t="s">
        <v>872</v>
      </c>
      <c r="G817" s="208"/>
      <c r="H817" s="210" t="s">
        <v>20</v>
      </c>
      <c r="I817" s="212"/>
      <c r="J817" s="208"/>
      <c r="K817" s="208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162</v>
      </c>
      <c r="AU817" s="217" t="s">
        <v>78</v>
      </c>
      <c r="AV817" s="13" t="s">
        <v>76</v>
      </c>
      <c r="AW817" s="13" t="s">
        <v>31</v>
      </c>
      <c r="AX817" s="13" t="s">
        <v>69</v>
      </c>
      <c r="AY817" s="217" t="s">
        <v>153</v>
      </c>
    </row>
    <row r="818" spans="2:51" s="14" customFormat="1" ht="11.25">
      <c r="B818" s="218"/>
      <c r="C818" s="219"/>
      <c r="D818" s="209" t="s">
        <v>162</v>
      </c>
      <c r="E818" s="220" t="s">
        <v>20</v>
      </c>
      <c r="F818" s="221" t="s">
        <v>873</v>
      </c>
      <c r="G818" s="219"/>
      <c r="H818" s="222">
        <v>29.52</v>
      </c>
      <c r="I818" s="223"/>
      <c r="J818" s="219"/>
      <c r="K818" s="219"/>
      <c r="L818" s="224"/>
      <c r="M818" s="225"/>
      <c r="N818" s="226"/>
      <c r="O818" s="226"/>
      <c r="P818" s="226"/>
      <c r="Q818" s="226"/>
      <c r="R818" s="226"/>
      <c r="S818" s="226"/>
      <c r="T818" s="227"/>
      <c r="AT818" s="228" t="s">
        <v>162</v>
      </c>
      <c r="AU818" s="228" t="s">
        <v>78</v>
      </c>
      <c r="AV818" s="14" t="s">
        <v>78</v>
      </c>
      <c r="AW818" s="14" t="s">
        <v>31</v>
      </c>
      <c r="AX818" s="14" t="s">
        <v>69</v>
      </c>
      <c r="AY818" s="228" t="s">
        <v>153</v>
      </c>
    </row>
    <row r="819" spans="2:51" s="13" customFormat="1" ht="11.25">
      <c r="B819" s="207"/>
      <c r="C819" s="208"/>
      <c r="D819" s="209" t="s">
        <v>162</v>
      </c>
      <c r="E819" s="210" t="s">
        <v>20</v>
      </c>
      <c r="F819" s="211" t="s">
        <v>465</v>
      </c>
      <c r="G819" s="208"/>
      <c r="H819" s="210" t="s">
        <v>20</v>
      </c>
      <c r="I819" s="212"/>
      <c r="J819" s="208"/>
      <c r="K819" s="208"/>
      <c r="L819" s="213"/>
      <c r="M819" s="214"/>
      <c r="N819" s="215"/>
      <c r="O819" s="215"/>
      <c r="P819" s="215"/>
      <c r="Q819" s="215"/>
      <c r="R819" s="215"/>
      <c r="S819" s="215"/>
      <c r="T819" s="216"/>
      <c r="AT819" s="217" t="s">
        <v>162</v>
      </c>
      <c r="AU819" s="217" t="s">
        <v>78</v>
      </c>
      <c r="AV819" s="13" t="s">
        <v>76</v>
      </c>
      <c r="AW819" s="13" t="s">
        <v>31</v>
      </c>
      <c r="AX819" s="13" t="s">
        <v>69</v>
      </c>
      <c r="AY819" s="217" t="s">
        <v>153</v>
      </c>
    </row>
    <row r="820" spans="2:51" s="14" customFormat="1" ht="11.25">
      <c r="B820" s="218"/>
      <c r="C820" s="219"/>
      <c r="D820" s="209" t="s">
        <v>162</v>
      </c>
      <c r="E820" s="220" t="s">
        <v>20</v>
      </c>
      <c r="F820" s="221" t="s">
        <v>874</v>
      </c>
      <c r="G820" s="219"/>
      <c r="H820" s="222">
        <v>18.03</v>
      </c>
      <c r="I820" s="223"/>
      <c r="J820" s="219"/>
      <c r="K820" s="219"/>
      <c r="L820" s="224"/>
      <c r="M820" s="225"/>
      <c r="N820" s="226"/>
      <c r="O820" s="226"/>
      <c r="P820" s="226"/>
      <c r="Q820" s="226"/>
      <c r="R820" s="226"/>
      <c r="S820" s="226"/>
      <c r="T820" s="227"/>
      <c r="AT820" s="228" t="s">
        <v>162</v>
      </c>
      <c r="AU820" s="228" t="s">
        <v>78</v>
      </c>
      <c r="AV820" s="14" t="s">
        <v>78</v>
      </c>
      <c r="AW820" s="14" t="s">
        <v>31</v>
      </c>
      <c r="AX820" s="14" t="s">
        <v>69</v>
      </c>
      <c r="AY820" s="228" t="s">
        <v>153</v>
      </c>
    </row>
    <row r="821" spans="2:51" s="13" customFormat="1" ht="11.25">
      <c r="B821" s="207"/>
      <c r="C821" s="208"/>
      <c r="D821" s="209" t="s">
        <v>162</v>
      </c>
      <c r="E821" s="210" t="s">
        <v>20</v>
      </c>
      <c r="F821" s="211" t="s">
        <v>875</v>
      </c>
      <c r="G821" s="208"/>
      <c r="H821" s="210" t="s">
        <v>20</v>
      </c>
      <c r="I821" s="212"/>
      <c r="J821" s="208"/>
      <c r="K821" s="208"/>
      <c r="L821" s="213"/>
      <c r="M821" s="214"/>
      <c r="N821" s="215"/>
      <c r="O821" s="215"/>
      <c r="P821" s="215"/>
      <c r="Q821" s="215"/>
      <c r="R821" s="215"/>
      <c r="S821" s="215"/>
      <c r="T821" s="216"/>
      <c r="AT821" s="217" t="s">
        <v>162</v>
      </c>
      <c r="AU821" s="217" t="s">
        <v>78</v>
      </c>
      <c r="AV821" s="13" t="s">
        <v>76</v>
      </c>
      <c r="AW821" s="13" t="s">
        <v>31</v>
      </c>
      <c r="AX821" s="13" t="s">
        <v>69</v>
      </c>
      <c r="AY821" s="217" t="s">
        <v>153</v>
      </c>
    </row>
    <row r="822" spans="2:51" s="14" customFormat="1" ht="11.25">
      <c r="B822" s="218"/>
      <c r="C822" s="219"/>
      <c r="D822" s="209" t="s">
        <v>162</v>
      </c>
      <c r="E822" s="220" t="s">
        <v>20</v>
      </c>
      <c r="F822" s="221" t="s">
        <v>876</v>
      </c>
      <c r="G822" s="219"/>
      <c r="H822" s="222">
        <v>29.49</v>
      </c>
      <c r="I822" s="223"/>
      <c r="J822" s="219"/>
      <c r="K822" s="219"/>
      <c r="L822" s="224"/>
      <c r="M822" s="225"/>
      <c r="N822" s="226"/>
      <c r="O822" s="226"/>
      <c r="P822" s="226"/>
      <c r="Q822" s="226"/>
      <c r="R822" s="226"/>
      <c r="S822" s="226"/>
      <c r="T822" s="227"/>
      <c r="AT822" s="228" t="s">
        <v>162</v>
      </c>
      <c r="AU822" s="228" t="s">
        <v>78</v>
      </c>
      <c r="AV822" s="14" t="s">
        <v>78</v>
      </c>
      <c r="AW822" s="14" t="s">
        <v>31</v>
      </c>
      <c r="AX822" s="14" t="s">
        <v>69</v>
      </c>
      <c r="AY822" s="228" t="s">
        <v>153</v>
      </c>
    </row>
    <row r="823" spans="2:51" s="13" customFormat="1" ht="11.25">
      <c r="B823" s="207"/>
      <c r="C823" s="208"/>
      <c r="D823" s="209" t="s">
        <v>162</v>
      </c>
      <c r="E823" s="210" t="s">
        <v>20</v>
      </c>
      <c r="F823" s="211" t="s">
        <v>877</v>
      </c>
      <c r="G823" s="208"/>
      <c r="H823" s="210" t="s">
        <v>20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162</v>
      </c>
      <c r="AU823" s="217" t="s">
        <v>78</v>
      </c>
      <c r="AV823" s="13" t="s">
        <v>76</v>
      </c>
      <c r="AW823" s="13" t="s">
        <v>31</v>
      </c>
      <c r="AX823" s="13" t="s">
        <v>69</v>
      </c>
      <c r="AY823" s="217" t="s">
        <v>153</v>
      </c>
    </row>
    <row r="824" spans="2:51" s="14" customFormat="1" ht="11.25">
      <c r="B824" s="218"/>
      <c r="C824" s="219"/>
      <c r="D824" s="209" t="s">
        <v>162</v>
      </c>
      <c r="E824" s="220" t="s">
        <v>20</v>
      </c>
      <c r="F824" s="221" t="s">
        <v>897</v>
      </c>
      <c r="G824" s="219"/>
      <c r="H824" s="222">
        <v>39.65</v>
      </c>
      <c r="I824" s="223"/>
      <c r="J824" s="219"/>
      <c r="K824" s="219"/>
      <c r="L824" s="224"/>
      <c r="M824" s="225"/>
      <c r="N824" s="226"/>
      <c r="O824" s="226"/>
      <c r="P824" s="226"/>
      <c r="Q824" s="226"/>
      <c r="R824" s="226"/>
      <c r="S824" s="226"/>
      <c r="T824" s="227"/>
      <c r="AT824" s="228" t="s">
        <v>162</v>
      </c>
      <c r="AU824" s="228" t="s">
        <v>78</v>
      </c>
      <c r="AV824" s="14" t="s">
        <v>78</v>
      </c>
      <c r="AW824" s="14" t="s">
        <v>31</v>
      </c>
      <c r="AX824" s="14" t="s">
        <v>69</v>
      </c>
      <c r="AY824" s="228" t="s">
        <v>153</v>
      </c>
    </row>
    <row r="825" spans="2:51" s="13" customFormat="1" ht="11.25">
      <c r="B825" s="207"/>
      <c r="C825" s="208"/>
      <c r="D825" s="209" t="s">
        <v>162</v>
      </c>
      <c r="E825" s="210" t="s">
        <v>20</v>
      </c>
      <c r="F825" s="211" t="s">
        <v>462</v>
      </c>
      <c r="G825" s="208"/>
      <c r="H825" s="210" t="s">
        <v>20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162</v>
      </c>
      <c r="AU825" s="217" t="s">
        <v>78</v>
      </c>
      <c r="AV825" s="13" t="s">
        <v>76</v>
      </c>
      <c r="AW825" s="13" t="s">
        <v>31</v>
      </c>
      <c r="AX825" s="13" t="s">
        <v>69</v>
      </c>
      <c r="AY825" s="217" t="s">
        <v>153</v>
      </c>
    </row>
    <row r="826" spans="2:51" s="14" customFormat="1" ht="11.25">
      <c r="B826" s="218"/>
      <c r="C826" s="219"/>
      <c r="D826" s="209" t="s">
        <v>162</v>
      </c>
      <c r="E826" s="220" t="s">
        <v>20</v>
      </c>
      <c r="F826" s="221" t="s">
        <v>898</v>
      </c>
      <c r="G826" s="219"/>
      <c r="H826" s="222">
        <v>26.52</v>
      </c>
      <c r="I826" s="223"/>
      <c r="J826" s="219"/>
      <c r="K826" s="219"/>
      <c r="L826" s="224"/>
      <c r="M826" s="225"/>
      <c r="N826" s="226"/>
      <c r="O826" s="226"/>
      <c r="P826" s="226"/>
      <c r="Q826" s="226"/>
      <c r="R826" s="226"/>
      <c r="S826" s="226"/>
      <c r="T826" s="227"/>
      <c r="AT826" s="228" t="s">
        <v>162</v>
      </c>
      <c r="AU826" s="228" t="s">
        <v>78</v>
      </c>
      <c r="AV826" s="14" t="s">
        <v>78</v>
      </c>
      <c r="AW826" s="14" t="s">
        <v>31</v>
      </c>
      <c r="AX826" s="14" t="s">
        <v>69</v>
      </c>
      <c r="AY826" s="228" t="s">
        <v>153</v>
      </c>
    </row>
    <row r="827" spans="2:51" s="13" customFormat="1" ht="11.25">
      <c r="B827" s="207"/>
      <c r="C827" s="208"/>
      <c r="D827" s="209" t="s">
        <v>162</v>
      </c>
      <c r="E827" s="210" t="s">
        <v>20</v>
      </c>
      <c r="F827" s="211" t="s">
        <v>899</v>
      </c>
      <c r="G827" s="208"/>
      <c r="H827" s="210" t="s">
        <v>20</v>
      </c>
      <c r="I827" s="212"/>
      <c r="J827" s="208"/>
      <c r="K827" s="208"/>
      <c r="L827" s="213"/>
      <c r="M827" s="214"/>
      <c r="N827" s="215"/>
      <c r="O827" s="215"/>
      <c r="P827" s="215"/>
      <c r="Q827" s="215"/>
      <c r="R827" s="215"/>
      <c r="S827" s="215"/>
      <c r="T827" s="216"/>
      <c r="AT827" s="217" t="s">
        <v>162</v>
      </c>
      <c r="AU827" s="217" t="s">
        <v>78</v>
      </c>
      <c r="AV827" s="13" t="s">
        <v>76</v>
      </c>
      <c r="AW827" s="13" t="s">
        <v>31</v>
      </c>
      <c r="AX827" s="13" t="s">
        <v>69</v>
      </c>
      <c r="AY827" s="217" t="s">
        <v>153</v>
      </c>
    </row>
    <row r="828" spans="2:51" s="14" customFormat="1" ht="11.25">
      <c r="B828" s="218"/>
      <c r="C828" s="219"/>
      <c r="D828" s="209" t="s">
        <v>162</v>
      </c>
      <c r="E828" s="220" t="s">
        <v>20</v>
      </c>
      <c r="F828" s="221" t="s">
        <v>900</v>
      </c>
      <c r="G828" s="219"/>
      <c r="H828" s="222">
        <v>13.44</v>
      </c>
      <c r="I828" s="223"/>
      <c r="J828" s="219"/>
      <c r="K828" s="219"/>
      <c r="L828" s="224"/>
      <c r="M828" s="225"/>
      <c r="N828" s="226"/>
      <c r="O828" s="226"/>
      <c r="P828" s="226"/>
      <c r="Q828" s="226"/>
      <c r="R828" s="226"/>
      <c r="S828" s="226"/>
      <c r="T828" s="227"/>
      <c r="AT828" s="228" t="s">
        <v>162</v>
      </c>
      <c r="AU828" s="228" t="s">
        <v>78</v>
      </c>
      <c r="AV828" s="14" t="s">
        <v>78</v>
      </c>
      <c r="AW828" s="14" t="s">
        <v>31</v>
      </c>
      <c r="AX828" s="14" t="s">
        <v>69</v>
      </c>
      <c r="AY828" s="228" t="s">
        <v>153</v>
      </c>
    </row>
    <row r="829" spans="2:51" s="13" customFormat="1" ht="11.25">
      <c r="B829" s="207"/>
      <c r="C829" s="208"/>
      <c r="D829" s="209" t="s">
        <v>162</v>
      </c>
      <c r="E829" s="210" t="s">
        <v>20</v>
      </c>
      <c r="F829" s="211" t="s">
        <v>460</v>
      </c>
      <c r="G829" s="208"/>
      <c r="H829" s="210" t="s">
        <v>20</v>
      </c>
      <c r="I829" s="212"/>
      <c r="J829" s="208"/>
      <c r="K829" s="208"/>
      <c r="L829" s="213"/>
      <c r="M829" s="214"/>
      <c r="N829" s="215"/>
      <c r="O829" s="215"/>
      <c r="P829" s="215"/>
      <c r="Q829" s="215"/>
      <c r="R829" s="215"/>
      <c r="S829" s="215"/>
      <c r="T829" s="216"/>
      <c r="AT829" s="217" t="s">
        <v>162</v>
      </c>
      <c r="AU829" s="217" t="s">
        <v>78</v>
      </c>
      <c r="AV829" s="13" t="s">
        <v>76</v>
      </c>
      <c r="AW829" s="13" t="s">
        <v>31</v>
      </c>
      <c r="AX829" s="13" t="s">
        <v>69</v>
      </c>
      <c r="AY829" s="217" t="s">
        <v>153</v>
      </c>
    </row>
    <row r="830" spans="2:51" s="14" customFormat="1" ht="11.25">
      <c r="B830" s="218"/>
      <c r="C830" s="219"/>
      <c r="D830" s="209" t="s">
        <v>162</v>
      </c>
      <c r="E830" s="220" t="s">
        <v>20</v>
      </c>
      <c r="F830" s="221" t="s">
        <v>901</v>
      </c>
      <c r="G830" s="219"/>
      <c r="H830" s="222">
        <v>13.49</v>
      </c>
      <c r="I830" s="223"/>
      <c r="J830" s="219"/>
      <c r="K830" s="219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162</v>
      </c>
      <c r="AU830" s="228" t="s">
        <v>78</v>
      </c>
      <c r="AV830" s="14" t="s">
        <v>78</v>
      </c>
      <c r="AW830" s="14" t="s">
        <v>31</v>
      </c>
      <c r="AX830" s="14" t="s">
        <v>69</v>
      </c>
      <c r="AY830" s="228" t="s">
        <v>153</v>
      </c>
    </row>
    <row r="831" spans="2:51" s="13" customFormat="1" ht="11.25">
      <c r="B831" s="207"/>
      <c r="C831" s="208"/>
      <c r="D831" s="209" t="s">
        <v>162</v>
      </c>
      <c r="E831" s="210" t="s">
        <v>20</v>
      </c>
      <c r="F831" s="211" t="s">
        <v>778</v>
      </c>
      <c r="G831" s="208"/>
      <c r="H831" s="210" t="s">
        <v>20</v>
      </c>
      <c r="I831" s="212"/>
      <c r="J831" s="208"/>
      <c r="K831" s="208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162</v>
      </c>
      <c r="AU831" s="217" t="s">
        <v>78</v>
      </c>
      <c r="AV831" s="13" t="s">
        <v>76</v>
      </c>
      <c r="AW831" s="13" t="s">
        <v>31</v>
      </c>
      <c r="AX831" s="13" t="s">
        <v>69</v>
      </c>
      <c r="AY831" s="217" t="s">
        <v>153</v>
      </c>
    </row>
    <row r="832" spans="2:51" s="14" customFormat="1" ht="11.25">
      <c r="B832" s="218"/>
      <c r="C832" s="219"/>
      <c r="D832" s="209" t="s">
        <v>162</v>
      </c>
      <c r="E832" s="220" t="s">
        <v>20</v>
      </c>
      <c r="F832" s="221" t="s">
        <v>902</v>
      </c>
      <c r="G832" s="219"/>
      <c r="H832" s="222">
        <v>8.33</v>
      </c>
      <c r="I832" s="223"/>
      <c r="J832" s="219"/>
      <c r="K832" s="219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162</v>
      </c>
      <c r="AU832" s="228" t="s">
        <v>78</v>
      </c>
      <c r="AV832" s="14" t="s">
        <v>78</v>
      </c>
      <c r="AW832" s="14" t="s">
        <v>31</v>
      </c>
      <c r="AX832" s="14" t="s">
        <v>69</v>
      </c>
      <c r="AY832" s="228" t="s">
        <v>153</v>
      </c>
    </row>
    <row r="833" spans="2:51" s="13" customFormat="1" ht="11.25">
      <c r="B833" s="207"/>
      <c r="C833" s="208"/>
      <c r="D833" s="209" t="s">
        <v>162</v>
      </c>
      <c r="E833" s="210" t="s">
        <v>20</v>
      </c>
      <c r="F833" s="211" t="s">
        <v>791</v>
      </c>
      <c r="G833" s="208"/>
      <c r="H833" s="210" t="s">
        <v>20</v>
      </c>
      <c r="I833" s="212"/>
      <c r="J833" s="208"/>
      <c r="K833" s="208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162</v>
      </c>
      <c r="AU833" s="217" t="s">
        <v>78</v>
      </c>
      <c r="AV833" s="13" t="s">
        <v>76</v>
      </c>
      <c r="AW833" s="13" t="s">
        <v>31</v>
      </c>
      <c r="AX833" s="13" t="s">
        <v>69</v>
      </c>
      <c r="AY833" s="217" t="s">
        <v>153</v>
      </c>
    </row>
    <row r="834" spans="2:51" s="14" customFormat="1" ht="11.25">
      <c r="B834" s="218"/>
      <c r="C834" s="219"/>
      <c r="D834" s="209" t="s">
        <v>162</v>
      </c>
      <c r="E834" s="220" t="s">
        <v>20</v>
      </c>
      <c r="F834" s="221" t="s">
        <v>829</v>
      </c>
      <c r="G834" s="219"/>
      <c r="H834" s="222">
        <v>4.68</v>
      </c>
      <c r="I834" s="223"/>
      <c r="J834" s="219"/>
      <c r="K834" s="219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162</v>
      </c>
      <c r="AU834" s="228" t="s">
        <v>78</v>
      </c>
      <c r="AV834" s="14" t="s">
        <v>78</v>
      </c>
      <c r="AW834" s="14" t="s">
        <v>31</v>
      </c>
      <c r="AX834" s="14" t="s">
        <v>69</v>
      </c>
      <c r="AY834" s="228" t="s">
        <v>153</v>
      </c>
    </row>
    <row r="835" spans="2:51" s="13" customFormat="1" ht="11.25">
      <c r="B835" s="207"/>
      <c r="C835" s="208"/>
      <c r="D835" s="209" t="s">
        <v>162</v>
      </c>
      <c r="E835" s="210" t="s">
        <v>20</v>
      </c>
      <c r="F835" s="211" t="s">
        <v>789</v>
      </c>
      <c r="G835" s="208"/>
      <c r="H835" s="210" t="s">
        <v>20</v>
      </c>
      <c r="I835" s="212"/>
      <c r="J835" s="208"/>
      <c r="K835" s="208"/>
      <c r="L835" s="213"/>
      <c r="M835" s="214"/>
      <c r="N835" s="215"/>
      <c r="O835" s="215"/>
      <c r="P835" s="215"/>
      <c r="Q835" s="215"/>
      <c r="R835" s="215"/>
      <c r="S835" s="215"/>
      <c r="T835" s="216"/>
      <c r="AT835" s="217" t="s">
        <v>162</v>
      </c>
      <c r="AU835" s="217" t="s">
        <v>78</v>
      </c>
      <c r="AV835" s="13" t="s">
        <v>76</v>
      </c>
      <c r="AW835" s="13" t="s">
        <v>31</v>
      </c>
      <c r="AX835" s="13" t="s">
        <v>69</v>
      </c>
      <c r="AY835" s="217" t="s">
        <v>153</v>
      </c>
    </row>
    <row r="836" spans="2:51" s="14" customFormat="1" ht="11.25">
      <c r="B836" s="218"/>
      <c r="C836" s="219"/>
      <c r="D836" s="209" t="s">
        <v>162</v>
      </c>
      <c r="E836" s="220" t="s">
        <v>20</v>
      </c>
      <c r="F836" s="221" t="s">
        <v>828</v>
      </c>
      <c r="G836" s="219"/>
      <c r="H836" s="222">
        <v>10.64</v>
      </c>
      <c r="I836" s="223"/>
      <c r="J836" s="219"/>
      <c r="K836" s="219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162</v>
      </c>
      <c r="AU836" s="228" t="s">
        <v>78</v>
      </c>
      <c r="AV836" s="14" t="s">
        <v>78</v>
      </c>
      <c r="AW836" s="14" t="s">
        <v>31</v>
      </c>
      <c r="AX836" s="14" t="s">
        <v>69</v>
      </c>
      <c r="AY836" s="228" t="s">
        <v>153</v>
      </c>
    </row>
    <row r="837" spans="2:51" s="13" customFormat="1" ht="11.25">
      <c r="B837" s="207"/>
      <c r="C837" s="208"/>
      <c r="D837" s="209" t="s">
        <v>162</v>
      </c>
      <c r="E837" s="210" t="s">
        <v>20</v>
      </c>
      <c r="F837" s="211" t="s">
        <v>787</v>
      </c>
      <c r="G837" s="208"/>
      <c r="H837" s="210" t="s">
        <v>20</v>
      </c>
      <c r="I837" s="212"/>
      <c r="J837" s="208"/>
      <c r="K837" s="208"/>
      <c r="L837" s="213"/>
      <c r="M837" s="214"/>
      <c r="N837" s="215"/>
      <c r="O837" s="215"/>
      <c r="P837" s="215"/>
      <c r="Q837" s="215"/>
      <c r="R837" s="215"/>
      <c r="S837" s="215"/>
      <c r="T837" s="216"/>
      <c r="AT837" s="217" t="s">
        <v>162</v>
      </c>
      <c r="AU837" s="217" t="s">
        <v>78</v>
      </c>
      <c r="AV837" s="13" t="s">
        <v>76</v>
      </c>
      <c r="AW837" s="13" t="s">
        <v>31</v>
      </c>
      <c r="AX837" s="13" t="s">
        <v>69</v>
      </c>
      <c r="AY837" s="217" t="s">
        <v>153</v>
      </c>
    </row>
    <row r="838" spans="2:51" s="14" customFormat="1" ht="11.25">
      <c r="B838" s="218"/>
      <c r="C838" s="219"/>
      <c r="D838" s="209" t="s">
        <v>162</v>
      </c>
      <c r="E838" s="220" t="s">
        <v>20</v>
      </c>
      <c r="F838" s="221" t="s">
        <v>827</v>
      </c>
      <c r="G838" s="219"/>
      <c r="H838" s="222">
        <v>13.7</v>
      </c>
      <c r="I838" s="223"/>
      <c r="J838" s="219"/>
      <c r="K838" s="219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162</v>
      </c>
      <c r="AU838" s="228" t="s">
        <v>78</v>
      </c>
      <c r="AV838" s="14" t="s">
        <v>78</v>
      </c>
      <c r="AW838" s="14" t="s">
        <v>31</v>
      </c>
      <c r="AX838" s="14" t="s">
        <v>69</v>
      </c>
      <c r="AY838" s="228" t="s">
        <v>153</v>
      </c>
    </row>
    <row r="839" spans="2:51" s="13" customFormat="1" ht="11.25">
      <c r="B839" s="207"/>
      <c r="C839" s="208"/>
      <c r="D839" s="209" t="s">
        <v>162</v>
      </c>
      <c r="E839" s="210" t="s">
        <v>20</v>
      </c>
      <c r="F839" s="211" t="s">
        <v>880</v>
      </c>
      <c r="G839" s="208"/>
      <c r="H839" s="210" t="s">
        <v>20</v>
      </c>
      <c r="I839" s="212"/>
      <c r="J839" s="208"/>
      <c r="K839" s="208"/>
      <c r="L839" s="213"/>
      <c r="M839" s="214"/>
      <c r="N839" s="215"/>
      <c r="O839" s="215"/>
      <c r="P839" s="215"/>
      <c r="Q839" s="215"/>
      <c r="R839" s="215"/>
      <c r="S839" s="215"/>
      <c r="T839" s="216"/>
      <c r="AT839" s="217" t="s">
        <v>162</v>
      </c>
      <c r="AU839" s="217" t="s">
        <v>78</v>
      </c>
      <c r="AV839" s="13" t="s">
        <v>76</v>
      </c>
      <c r="AW839" s="13" t="s">
        <v>31</v>
      </c>
      <c r="AX839" s="13" t="s">
        <v>69</v>
      </c>
      <c r="AY839" s="217" t="s">
        <v>153</v>
      </c>
    </row>
    <row r="840" spans="2:51" s="14" customFormat="1" ht="11.25">
      <c r="B840" s="218"/>
      <c r="C840" s="219"/>
      <c r="D840" s="209" t="s">
        <v>162</v>
      </c>
      <c r="E840" s="220" t="s">
        <v>20</v>
      </c>
      <c r="F840" s="221" t="s">
        <v>881</v>
      </c>
      <c r="G840" s="219"/>
      <c r="H840" s="222">
        <v>20.74</v>
      </c>
      <c r="I840" s="223"/>
      <c r="J840" s="219"/>
      <c r="K840" s="219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162</v>
      </c>
      <c r="AU840" s="228" t="s">
        <v>78</v>
      </c>
      <c r="AV840" s="14" t="s">
        <v>78</v>
      </c>
      <c r="AW840" s="14" t="s">
        <v>31</v>
      </c>
      <c r="AX840" s="14" t="s">
        <v>69</v>
      </c>
      <c r="AY840" s="228" t="s">
        <v>153</v>
      </c>
    </row>
    <row r="841" spans="2:51" s="13" customFormat="1" ht="11.25">
      <c r="B841" s="207"/>
      <c r="C841" s="208"/>
      <c r="D841" s="209" t="s">
        <v>162</v>
      </c>
      <c r="E841" s="210" t="s">
        <v>20</v>
      </c>
      <c r="F841" s="211" t="s">
        <v>785</v>
      </c>
      <c r="G841" s="208"/>
      <c r="H841" s="210" t="s">
        <v>20</v>
      </c>
      <c r="I841" s="212"/>
      <c r="J841" s="208"/>
      <c r="K841" s="208"/>
      <c r="L841" s="213"/>
      <c r="M841" s="214"/>
      <c r="N841" s="215"/>
      <c r="O841" s="215"/>
      <c r="P841" s="215"/>
      <c r="Q841" s="215"/>
      <c r="R841" s="215"/>
      <c r="S841" s="215"/>
      <c r="T841" s="216"/>
      <c r="AT841" s="217" t="s">
        <v>162</v>
      </c>
      <c r="AU841" s="217" t="s">
        <v>78</v>
      </c>
      <c r="AV841" s="13" t="s">
        <v>76</v>
      </c>
      <c r="AW841" s="13" t="s">
        <v>31</v>
      </c>
      <c r="AX841" s="13" t="s">
        <v>69</v>
      </c>
      <c r="AY841" s="217" t="s">
        <v>153</v>
      </c>
    </row>
    <row r="842" spans="2:51" s="14" customFormat="1" ht="11.25">
      <c r="B842" s="218"/>
      <c r="C842" s="219"/>
      <c r="D842" s="209" t="s">
        <v>162</v>
      </c>
      <c r="E842" s="220" t="s">
        <v>20</v>
      </c>
      <c r="F842" s="221" t="s">
        <v>903</v>
      </c>
      <c r="G842" s="219"/>
      <c r="H842" s="222">
        <v>9.2799999999999994</v>
      </c>
      <c r="I842" s="223"/>
      <c r="J842" s="219"/>
      <c r="K842" s="219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162</v>
      </c>
      <c r="AU842" s="228" t="s">
        <v>78</v>
      </c>
      <c r="AV842" s="14" t="s">
        <v>78</v>
      </c>
      <c r="AW842" s="14" t="s">
        <v>31</v>
      </c>
      <c r="AX842" s="14" t="s">
        <v>69</v>
      </c>
      <c r="AY842" s="228" t="s">
        <v>153</v>
      </c>
    </row>
    <row r="843" spans="2:51" s="13" customFormat="1" ht="11.25">
      <c r="B843" s="207"/>
      <c r="C843" s="208"/>
      <c r="D843" s="209" t="s">
        <v>162</v>
      </c>
      <c r="E843" s="210" t="s">
        <v>20</v>
      </c>
      <c r="F843" s="211" t="s">
        <v>781</v>
      </c>
      <c r="G843" s="208"/>
      <c r="H843" s="210" t="s">
        <v>20</v>
      </c>
      <c r="I843" s="212"/>
      <c r="J843" s="208"/>
      <c r="K843" s="208"/>
      <c r="L843" s="213"/>
      <c r="M843" s="214"/>
      <c r="N843" s="215"/>
      <c r="O843" s="215"/>
      <c r="P843" s="215"/>
      <c r="Q843" s="215"/>
      <c r="R843" s="215"/>
      <c r="S843" s="215"/>
      <c r="T843" s="216"/>
      <c r="AT843" s="217" t="s">
        <v>162</v>
      </c>
      <c r="AU843" s="217" t="s">
        <v>78</v>
      </c>
      <c r="AV843" s="13" t="s">
        <v>76</v>
      </c>
      <c r="AW843" s="13" t="s">
        <v>31</v>
      </c>
      <c r="AX843" s="13" t="s">
        <v>69</v>
      </c>
      <c r="AY843" s="217" t="s">
        <v>153</v>
      </c>
    </row>
    <row r="844" spans="2:51" s="14" customFormat="1" ht="11.25">
      <c r="B844" s="218"/>
      <c r="C844" s="219"/>
      <c r="D844" s="209" t="s">
        <v>162</v>
      </c>
      <c r="E844" s="220" t="s">
        <v>20</v>
      </c>
      <c r="F844" s="221" t="s">
        <v>824</v>
      </c>
      <c r="G844" s="219"/>
      <c r="H844" s="222">
        <v>13.51</v>
      </c>
      <c r="I844" s="223"/>
      <c r="J844" s="219"/>
      <c r="K844" s="219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162</v>
      </c>
      <c r="AU844" s="228" t="s">
        <v>78</v>
      </c>
      <c r="AV844" s="14" t="s">
        <v>78</v>
      </c>
      <c r="AW844" s="14" t="s">
        <v>31</v>
      </c>
      <c r="AX844" s="14" t="s">
        <v>69</v>
      </c>
      <c r="AY844" s="228" t="s">
        <v>153</v>
      </c>
    </row>
    <row r="845" spans="2:51" s="13" customFormat="1" ht="11.25">
      <c r="B845" s="207"/>
      <c r="C845" s="208"/>
      <c r="D845" s="209" t="s">
        <v>162</v>
      </c>
      <c r="E845" s="210" t="s">
        <v>20</v>
      </c>
      <c r="F845" s="211" t="s">
        <v>882</v>
      </c>
      <c r="G845" s="208"/>
      <c r="H845" s="210" t="s">
        <v>20</v>
      </c>
      <c r="I845" s="212"/>
      <c r="J845" s="208"/>
      <c r="K845" s="208"/>
      <c r="L845" s="213"/>
      <c r="M845" s="214"/>
      <c r="N845" s="215"/>
      <c r="O845" s="215"/>
      <c r="P845" s="215"/>
      <c r="Q845" s="215"/>
      <c r="R845" s="215"/>
      <c r="S845" s="215"/>
      <c r="T845" s="216"/>
      <c r="AT845" s="217" t="s">
        <v>162</v>
      </c>
      <c r="AU845" s="217" t="s">
        <v>78</v>
      </c>
      <c r="AV845" s="13" t="s">
        <v>76</v>
      </c>
      <c r="AW845" s="13" t="s">
        <v>31</v>
      </c>
      <c r="AX845" s="13" t="s">
        <v>69</v>
      </c>
      <c r="AY845" s="217" t="s">
        <v>153</v>
      </c>
    </row>
    <row r="846" spans="2:51" s="14" customFormat="1" ht="11.25">
      <c r="B846" s="218"/>
      <c r="C846" s="219"/>
      <c r="D846" s="209" t="s">
        <v>162</v>
      </c>
      <c r="E846" s="220" t="s">
        <v>20</v>
      </c>
      <c r="F846" s="221" t="s">
        <v>883</v>
      </c>
      <c r="G846" s="219"/>
      <c r="H846" s="222">
        <v>17.22</v>
      </c>
      <c r="I846" s="223"/>
      <c r="J846" s="219"/>
      <c r="K846" s="219"/>
      <c r="L846" s="224"/>
      <c r="M846" s="225"/>
      <c r="N846" s="226"/>
      <c r="O846" s="226"/>
      <c r="P846" s="226"/>
      <c r="Q846" s="226"/>
      <c r="R846" s="226"/>
      <c r="S846" s="226"/>
      <c r="T846" s="227"/>
      <c r="AT846" s="228" t="s">
        <v>162</v>
      </c>
      <c r="AU846" s="228" t="s">
        <v>78</v>
      </c>
      <c r="AV846" s="14" t="s">
        <v>78</v>
      </c>
      <c r="AW846" s="14" t="s">
        <v>31</v>
      </c>
      <c r="AX846" s="14" t="s">
        <v>69</v>
      </c>
      <c r="AY846" s="228" t="s">
        <v>153</v>
      </c>
    </row>
    <row r="847" spans="2:51" s="13" customFormat="1" ht="11.25">
      <c r="B847" s="207"/>
      <c r="C847" s="208"/>
      <c r="D847" s="209" t="s">
        <v>162</v>
      </c>
      <c r="E847" s="210" t="s">
        <v>20</v>
      </c>
      <c r="F847" s="211" t="s">
        <v>884</v>
      </c>
      <c r="G847" s="208"/>
      <c r="H847" s="210" t="s">
        <v>20</v>
      </c>
      <c r="I847" s="212"/>
      <c r="J847" s="208"/>
      <c r="K847" s="208"/>
      <c r="L847" s="213"/>
      <c r="M847" s="214"/>
      <c r="N847" s="215"/>
      <c r="O847" s="215"/>
      <c r="P847" s="215"/>
      <c r="Q847" s="215"/>
      <c r="R847" s="215"/>
      <c r="S847" s="215"/>
      <c r="T847" s="216"/>
      <c r="AT847" s="217" t="s">
        <v>162</v>
      </c>
      <c r="AU847" s="217" t="s">
        <v>78</v>
      </c>
      <c r="AV847" s="13" t="s">
        <v>76</v>
      </c>
      <c r="AW847" s="13" t="s">
        <v>31</v>
      </c>
      <c r="AX847" s="13" t="s">
        <v>69</v>
      </c>
      <c r="AY847" s="217" t="s">
        <v>153</v>
      </c>
    </row>
    <row r="848" spans="2:51" s="14" customFormat="1" ht="11.25">
      <c r="B848" s="218"/>
      <c r="C848" s="219"/>
      <c r="D848" s="209" t="s">
        <v>162</v>
      </c>
      <c r="E848" s="220" t="s">
        <v>20</v>
      </c>
      <c r="F848" s="221" t="s">
        <v>904</v>
      </c>
      <c r="G848" s="219"/>
      <c r="H848" s="222">
        <v>4.34</v>
      </c>
      <c r="I848" s="223"/>
      <c r="J848" s="219"/>
      <c r="K848" s="219"/>
      <c r="L848" s="224"/>
      <c r="M848" s="225"/>
      <c r="N848" s="226"/>
      <c r="O848" s="226"/>
      <c r="P848" s="226"/>
      <c r="Q848" s="226"/>
      <c r="R848" s="226"/>
      <c r="S848" s="226"/>
      <c r="T848" s="227"/>
      <c r="AT848" s="228" t="s">
        <v>162</v>
      </c>
      <c r="AU848" s="228" t="s">
        <v>78</v>
      </c>
      <c r="AV848" s="14" t="s">
        <v>78</v>
      </c>
      <c r="AW848" s="14" t="s">
        <v>31</v>
      </c>
      <c r="AX848" s="14" t="s">
        <v>69</v>
      </c>
      <c r="AY848" s="228" t="s">
        <v>153</v>
      </c>
    </row>
    <row r="849" spans="1:65" s="13" customFormat="1" ht="11.25">
      <c r="B849" s="207"/>
      <c r="C849" s="208"/>
      <c r="D849" s="209" t="s">
        <v>162</v>
      </c>
      <c r="E849" s="210" t="s">
        <v>20</v>
      </c>
      <c r="F849" s="211" t="s">
        <v>456</v>
      </c>
      <c r="G849" s="208"/>
      <c r="H849" s="210" t="s">
        <v>20</v>
      </c>
      <c r="I849" s="212"/>
      <c r="J849" s="208"/>
      <c r="K849" s="208"/>
      <c r="L849" s="213"/>
      <c r="M849" s="214"/>
      <c r="N849" s="215"/>
      <c r="O849" s="215"/>
      <c r="P849" s="215"/>
      <c r="Q849" s="215"/>
      <c r="R849" s="215"/>
      <c r="S849" s="215"/>
      <c r="T849" s="216"/>
      <c r="AT849" s="217" t="s">
        <v>162</v>
      </c>
      <c r="AU849" s="217" t="s">
        <v>78</v>
      </c>
      <c r="AV849" s="13" t="s">
        <v>76</v>
      </c>
      <c r="AW849" s="13" t="s">
        <v>31</v>
      </c>
      <c r="AX849" s="13" t="s">
        <v>69</v>
      </c>
      <c r="AY849" s="217" t="s">
        <v>153</v>
      </c>
    </row>
    <row r="850" spans="1:65" s="14" customFormat="1" ht="11.25">
      <c r="B850" s="218"/>
      <c r="C850" s="219"/>
      <c r="D850" s="209" t="s">
        <v>162</v>
      </c>
      <c r="E850" s="220" t="s">
        <v>20</v>
      </c>
      <c r="F850" s="221" t="s">
        <v>905</v>
      </c>
      <c r="G850" s="219"/>
      <c r="H850" s="222">
        <v>10.47</v>
      </c>
      <c r="I850" s="223"/>
      <c r="J850" s="219"/>
      <c r="K850" s="219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162</v>
      </c>
      <c r="AU850" s="228" t="s">
        <v>78</v>
      </c>
      <c r="AV850" s="14" t="s">
        <v>78</v>
      </c>
      <c r="AW850" s="14" t="s">
        <v>31</v>
      </c>
      <c r="AX850" s="14" t="s">
        <v>69</v>
      </c>
      <c r="AY850" s="228" t="s">
        <v>153</v>
      </c>
    </row>
    <row r="851" spans="1:65" s="13" customFormat="1" ht="11.25">
      <c r="B851" s="207"/>
      <c r="C851" s="208"/>
      <c r="D851" s="209" t="s">
        <v>162</v>
      </c>
      <c r="E851" s="210" t="s">
        <v>20</v>
      </c>
      <c r="F851" s="211" t="s">
        <v>458</v>
      </c>
      <c r="G851" s="208"/>
      <c r="H851" s="210" t="s">
        <v>20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162</v>
      </c>
      <c r="AU851" s="217" t="s">
        <v>78</v>
      </c>
      <c r="AV851" s="13" t="s">
        <v>76</v>
      </c>
      <c r="AW851" s="13" t="s">
        <v>31</v>
      </c>
      <c r="AX851" s="13" t="s">
        <v>69</v>
      </c>
      <c r="AY851" s="217" t="s">
        <v>153</v>
      </c>
    </row>
    <row r="852" spans="1:65" s="14" customFormat="1" ht="11.25">
      <c r="B852" s="218"/>
      <c r="C852" s="219"/>
      <c r="D852" s="209" t="s">
        <v>162</v>
      </c>
      <c r="E852" s="220" t="s">
        <v>20</v>
      </c>
      <c r="F852" s="221" t="s">
        <v>906</v>
      </c>
      <c r="G852" s="219"/>
      <c r="H852" s="222">
        <v>16.5</v>
      </c>
      <c r="I852" s="223"/>
      <c r="J852" s="219"/>
      <c r="K852" s="219"/>
      <c r="L852" s="224"/>
      <c r="M852" s="225"/>
      <c r="N852" s="226"/>
      <c r="O852" s="226"/>
      <c r="P852" s="226"/>
      <c r="Q852" s="226"/>
      <c r="R852" s="226"/>
      <c r="S852" s="226"/>
      <c r="T852" s="227"/>
      <c r="AT852" s="228" t="s">
        <v>162</v>
      </c>
      <c r="AU852" s="228" t="s">
        <v>78</v>
      </c>
      <c r="AV852" s="14" t="s">
        <v>78</v>
      </c>
      <c r="AW852" s="14" t="s">
        <v>31</v>
      </c>
      <c r="AX852" s="14" t="s">
        <v>69</v>
      </c>
      <c r="AY852" s="228" t="s">
        <v>153</v>
      </c>
    </row>
    <row r="853" spans="1:65" s="13" customFormat="1" ht="11.25">
      <c r="B853" s="207"/>
      <c r="C853" s="208"/>
      <c r="D853" s="209" t="s">
        <v>162</v>
      </c>
      <c r="E853" s="210" t="s">
        <v>20</v>
      </c>
      <c r="F853" s="211" t="s">
        <v>459</v>
      </c>
      <c r="G853" s="208"/>
      <c r="H853" s="210" t="s">
        <v>20</v>
      </c>
      <c r="I853" s="212"/>
      <c r="J853" s="208"/>
      <c r="K853" s="208"/>
      <c r="L853" s="213"/>
      <c r="M853" s="214"/>
      <c r="N853" s="215"/>
      <c r="O853" s="215"/>
      <c r="P853" s="215"/>
      <c r="Q853" s="215"/>
      <c r="R853" s="215"/>
      <c r="S853" s="215"/>
      <c r="T853" s="216"/>
      <c r="AT853" s="217" t="s">
        <v>162</v>
      </c>
      <c r="AU853" s="217" t="s">
        <v>78</v>
      </c>
      <c r="AV853" s="13" t="s">
        <v>76</v>
      </c>
      <c r="AW853" s="13" t="s">
        <v>31</v>
      </c>
      <c r="AX853" s="13" t="s">
        <v>69</v>
      </c>
      <c r="AY853" s="217" t="s">
        <v>153</v>
      </c>
    </row>
    <row r="854" spans="1:65" s="14" customFormat="1" ht="11.25">
      <c r="B854" s="218"/>
      <c r="C854" s="219"/>
      <c r="D854" s="209" t="s">
        <v>162</v>
      </c>
      <c r="E854" s="220" t="s">
        <v>20</v>
      </c>
      <c r="F854" s="221" t="s">
        <v>907</v>
      </c>
      <c r="G854" s="219"/>
      <c r="H854" s="222">
        <v>10.63</v>
      </c>
      <c r="I854" s="223"/>
      <c r="J854" s="219"/>
      <c r="K854" s="219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162</v>
      </c>
      <c r="AU854" s="228" t="s">
        <v>78</v>
      </c>
      <c r="AV854" s="14" t="s">
        <v>78</v>
      </c>
      <c r="AW854" s="14" t="s">
        <v>31</v>
      </c>
      <c r="AX854" s="14" t="s">
        <v>69</v>
      </c>
      <c r="AY854" s="228" t="s">
        <v>153</v>
      </c>
    </row>
    <row r="855" spans="1:65" s="15" customFormat="1" ht="11.25">
      <c r="B855" s="229"/>
      <c r="C855" s="230"/>
      <c r="D855" s="209" t="s">
        <v>162</v>
      </c>
      <c r="E855" s="231" t="s">
        <v>20</v>
      </c>
      <c r="F855" s="232" t="s">
        <v>173</v>
      </c>
      <c r="G855" s="230"/>
      <c r="H855" s="233">
        <v>330.13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AT855" s="239" t="s">
        <v>162</v>
      </c>
      <c r="AU855" s="239" t="s">
        <v>78</v>
      </c>
      <c r="AV855" s="15" t="s">
        <v>92</v>
      </c>
      <c r="AW855" s="15" t="s">
        <v>31</v>
      </c>
      <c r="AX855" s="15" t="s">
        <v>69</v>
      </c>
      <c r="AY855" s="239" t="s">
        <v>153</v>
      </c>
    </row>
    <row r="856" spans="1:65" s="13" customFormat="1" ht="11.25">
      <c r="B856" s="207"/>
      <c r="C856" s="208"/>
      <c r="D856" s="209" t="s">
        <v>162</v>
      </c>
      <c r="E856" s="210" t="s">
        <v>20</v>
      </c>
      <c r="F856" s="211" t="s">
        <v>174</v>
      </c>
      <c r="G856" s="208"/>
      <c r="H856" s="210" t="s">
        <v>20</v>
      </c>
      <c r="I856" s="212"/>
      <c r="J856" s="208"/>
      <c r="K856" s="208"/>
      <c r="L856" s="213"/>
      <c r="M856" s="214"/>
      <c r="N856" s="215"/>
      <c r="O856" s="215"/>
      <c r="P856" s="215"/>
      <c r="Q856" s="215"/>
      <c r="R856" s="215"/>
      <c r="S856" s="215"/>
      <c r="T856" s="216"/>
      <c r="AT856" s="217" t="s">
        <v>162</v>
      </c>
      <c r="AU856" s="217" t="s">
        <v>78</v>
      </c>
      <c r="AV856" s="13" t="s">
        <v>76</v>
      </c>
      <c r="AW856" s="13" t="s">
        <v>31</v>
      </c>
      <c r="AX856" s="13" t="s">
        <v>69</v>
      </c>
      <c r="AY856" s="217" t="s">
        <v>153</v>
      </c>
    </row>
    <row r="857" spans="1:65" s="14" customFormat="1" ht="11.25">
      <c r="B857" s="218"/>
      <c r="C857" s="219"/>
      <c r="D857" s="209" t="s">
        <v>162</v>
      </c>
      <c r="E857" s="220" t="s">
        <v>20</v>
      </c>
      <c r="F857" s="221" t="s">
        <v>908</v>
      </c>
      <c r="G857" s="219"/>
      <c r="H857" s="222">
        <v>49.52</v>
      </c>
      <c r="I857" s="223"/>
      <c r="J857" s="219"/>
      <c r="K857" s="219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162</v>
      </c>
      <c r="AU857" s="228" t="s">
        <v>78</v>
      </c>
      <c r="AV857" s="14" t="s">
        <v>78</v>
      </c>
      <c r="AW857" s="14" t="s">
        <v>31</v>
      </c>
      <c r="AX857" s="14" t="s">
        <v>69</v>
      </c>
      <c r="AY857" s="228" t="s">
        <v>153</v>
      </c>
    </row>
    <row r="858" spans="1:65" s="16" customFormat="1" ht="11.25">
      <c r="B858" s="240"/>
      <c r="C858" s="241"/>
      <c r="D858" s="209" t="s">
        <v>162</v>
      </c>
      <c r="E858" s="242" t="s">
        <v>20</v>
      </c>
      <c r="F858" s="243" t="s">
        <v>176</v>
      </c>
      <c r="G858" s="241"/>
      <c r="H858" s="244">
        <v>379.65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AT858" s="250" t="s">
        <v>162</v>
      </c>
      <c r="AU858" s="250" t="s">
        <v>78</v>
      </c>
      <c r="AV858" s="16" t="s">
        <v>160</v>
      </c>
      <c r="AW858" s="16" t="s">
        <v>31</v>
      </c>
      <c r="AX858" s="16" t="s">
        <v>76</v>
      </c>
      <c r="AY858" s="250" t="s">
        <v>153</v>
      </c>
    </row>
    <row r="859" spans="1:65" s="2" customFormat="1" ht="24" customHeight="1">
      <c r="A859" s="36"/>
      <c r="B859" s="37"/>
      <c r="C859" s="194" t="s">
        <v>909</v>
      </c>
      <c r="D859" s="194" t="s">
        <v>155</v>
      </c>
      <c r="E859" s="195" t="s">
        <v>910</v>
      </c>
      <c r="F859" s="196" t="s">
        <v>911</v>
      </c>
      <c r="G859" s="197" t="s">
        <v>208</v>
      </c>
      <c r="H859" s="198">
        <v>243.363</v>
      </c>
      <c r="I859" s="199"/>
      <c r="J859" s="200">
        <f>ROUND(I859*H859,2)</f>
        <v>0</v>
      </c>
      <c r="K859" s="196" t="s">
        <v>159</v>
      </c>
      <c r="L859" s="41"/>
      <c r="M859" s="201" t="s">
        <v>20</v>
      </c>
      <c r="N859" s="202" t="s">
        <v>40</v>
      </c>
      <c r="O859" s="66"/>
      <c r="P859" s="203">
        <f>O859*H859</f>
        <v>0</v>
      </c>
      <c r="Q859" s="203">
        <v>2.9999999999999997E-4</v>
      </c>
      <c r="R859" s="203">
        <f>Q859*H859</f>
        <v>7.3008899999999988E-2</v>
      </c>
      <c r="S859" s="203">
        <v>0</v>
      </c>
      <c r="T859" s="204">
        <f>S859*H859</f>
        <v>0</v>
      </c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R859" s="205" t="s">
        <v>304</v>
      </c>
      <c r="AT859" s="205" t="s">
        <v>155</v>
      </c>
      <c r="AU859" s="205" t="s">
        <v>78</v>
      </c>
      <c r="AY859" s="19" t="s">
        <v>153</v>
      </c>
      <c r="BE859" s="206">
        <f>IF(N859="základní",J859,0)</f>
        <v>0</v>
      </c>
      <c r="BF859" s="206">
        <f>IF(N859="snížená",J859,0)</f>
        <v>0</v>
      </c>
      <c r="BG859" s="206">
        <f>IF(N859="zákl. přenesená",J859,0)</f>
        <v>0</v>
      </c>
      <c r="BH859" s="206">
        <f>IF(N859="sníž. přenesená",J859,0)</f>
        <v>0</v>
      </c>
      <c r="BI859" s="206">
        <f>IF(N859="nulová",J859,0)</f>
        <v>0</v>
      </c>
      <c r="BJ859" s="19" t="s">
        <v>76</v>
      </c>
      <c r="BK859" s="206">
        <f>ROUND(I859*H859,2)</f>
        <v>0</v>
      </c>
      <c r="BL859" s="19" t="s">
        <v>304</v>
      </c>
      <c r="BM859" s="205" t="s">
        <v>912</v>
      </c>
    </row>
    <row r="860" spans="1:65" s="13" customFormat="1" ht="11.25">
      <c r="B860" s="207"/>
      <c r="C860" s="208"/>
      <c r="D860" s="209" t="s">
        <v>162</v>
      </c>
      <c r="E860" s="210" t="s">
        <v>20</v>
      </c>
      <c r="F860" s="211" t="s">
        <v>872</v>
      </c>
      <c r="G860" s="208"/>
      <c r="H860" s="210" t="s">
        <v>20</v>
      </c>
      <c r="I860" s="212"/>
      <c r="J860" s="208"/>
      <c r="K860" s="208"/>
      <c r="L860" s="213"/>
      <c r="M860" s="214"/>
      <c r="N860" s="215"/>
      <c r="O860" s="215"/>
      <c r="P860" s="215"/>
      <c r="Q860" s="215"/>
      <c r="R860" s="215"/>
      <c r="S860" s="215"/>
      <c r="T860" s="216"/>
      <c r="AT860" s="217" t="s">
        <v>162</v>
      </c>
      <c r="AU860" s="217" t="s">
        <v>78</v>
      </c>
      <c r="AV860" s="13" t="s">
        <v>76</v>
      </c>
      <c r="AW860" s="13" t="s">
        <v>31</v>
      </c>
      <c r="AX860" s="13" t="s">
        <v>69</v>
      </c>
      <c r="AY860" s="217" t="s">
        <v>153</v>
      </c>
    </row>
    <row r="861" spans="1:65" s="14" customFormat="1" ht="11.25">
      <c r="B861" s="218"/>
      <c r="C861" s="219"/>
      <c r="D861" s="209" t="s">
        <v>162</v>
      </c>
      <c r="E861" s="220" t="s">
        <v>20</v>
      </c>
      <c r="F861" s="221" t="s">
        <v>873</v>
      </c>
      <c r="G861" s="219"/>
      <c r="H861" s="222">
        <v>29.52</v>
      </c>
      <c r="I861" s="223"/>
      <c r="J861" s="219"/>
      <c r="K861" s="219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162</v>
      </c>
      <c r="AU861" s="228" t="s">
        <v>78</v>
      </c>
      <c r="AV861" s="14" t="s">
        <v>78</v>
      </c>
      <c r="AW861" s="14" t="s">
        <v>31</v>
      </c>
      <c r="AX861" s="14" t="s">
        <v>69</v>
      </c>
      <c r="AY861" s="228" t="s">
        <v>153</v>
      </c>
    </row>
    <row r="862" spans="1:65" s="13" customFormat="1" ht="11.25">
      <c r="B862" s="207"/>
      <c r="C862" s="208"/>
      <c r="D862" s="209" t="s">
        <v>162</v>
      </c>
      <c r="E862" s="210" t="s">
        <v>20</v>
      </c>
      <c r="F862" s="211" t="s">
        <v>465</v>
      </c>
      <c r="G862" s="208"/>
      <c r="H862" s="210" t="s">
        <v>20</v>
      </c>
      <c r="I862" s="212"/>
      <c r="J862" s="208"/>
      <c r="K862" s="208"/>
      <c r="L862" s="213"/>
      <c r="M862" s="214"/>
      <c r="N862" s="215"/>
      <c r="O862" s="215"/>
      <c r="P862" s="215"/>
      <c r="Q862" s="215"/>
      <c r="R862" s="215"/>
      <c r="S862" s="215"/>
      <c r="T862" s="216"/>
      <c r="AT862" s="217" t="s">
        <v>162</v>
      </c>
      <c r="AU862" s="217" t="s">
        <v>78</v>
      </c>
      <c r="AV862" s="13" t="s">
        <v>76</v>
      </c>
      <c r="AW862" s="13" t="s">
        <v>31</v>
      </c>
      <c r="AX862" s="13" t="s">
        <v>69</v>
      </c>
      <c r="AY862" s="217" t="s">
        <v>153</v>
      </c>
    </row>
    <row r="863" spans="1:65" s="14" customFormat="1" ht="11.25">
      <c r="B863" s="218"/>
      <c r="C863" s="219"/>
      <c r="D863" s="209" t="s">
        <v>162</v>
      </c>
      <c r="E863" s="220" t="s">
        <v>20</v>
      </c>
      <c r="F863" s="221" t="s">
        <v>874</v>
      </c>
      <c r="G863" s="219"/>
      <c r="H863" s="222">
        <v>18.03</v>
      </c>
      <c r="I863" s="223"/>
      <c r="J863" s="219"/>
      <c r="K863" s="219"/>
      <c r="L863" s="224"/>
      <c r="M863" s="225"/>
      <c r="N863" s="226"/>
      <c r="O863" s="226"/>
      <c r="P863" s="226"/>
      <c r="Q863" s="226"/>
      <c r="R863" s="226"/>
      <c r="S863" s="226"/>
      <c r="T863" s="227"/>
      <c r="AT863" s="228" t="s">
        <v>162</v>
      </c>
      <c r="AU863" s="228" t="s">
        <v>78</v>
      </c>
      <c r="AV863" s="14" t="s">
        <v>78</v>
      </c>
      <c r="AW863" s="14" t="s">
        <v>31</v>
      </c>
      <c r="AX863" s="14" t="s">
        <v>69</v>
      </c>
      <c r="AY863" s="228" t="s">
        <v>153</v>
      </c>
    </row>
    <row r="864" spans="1:65" s="13" customFormat="1" ht="11.25">
      <c r="B864" s="207"/>
      <c r="C864" s="208"/>
      <c r="D864" s="209" t="s">
        <v>162</v>
      </c>
      <c r="E864" s="210" t="s">
        <v>20</v>
      </c>
      <c r="F864" s="211" t="s">
        <v>875</v>
      </c>
      <c r="G864" s="208"/>
      <c r="H864" s="210" t="s">
        <v>20</v>
      </c>
      <c r="I864" s="212"/>
      <c r="J864" s="208"/>
      <c r="K864" s="208"/>
      <c r="L864" s="213"/>
      <c r="M864" s="214"/>
      <c r="N864" s="215"/>
      <c r="O864" s="215"/>
      <c r="P864" s="215"/>
      <c r="Q864" s="215"/>
      <c r="R864" s="215"/>
      <c r="S864" s="215"/>
      <c r="T864" s="216"/>
      <c r="AT864" s="217" t="s">
        <v>162</v>
      </c>
      <c r="AU864" s="217" t="s">
        <v>78</v>
      </c>
      <c r="AV864" s="13" t="s">
        <v>76</v>
      </c>
      <c r="AW864" s="13" t="s">
        <v>31</v>
      </c>
      <c r="AX864" s="13" t="s">
        <v>69</v>
      </c>
      <c r="AY864" s="217" t="s">
        <v>153</v>
      </c>
    </row>
    <row r="865" spans="2:51" s="14" customFormat="1" ht="11.25">
      <c r="B865" s="218"/>
      <c r="C865" s="219"/>
      <c r="D865" s="209" t="s">
        <v>162</v>
      </c>
      <c r="E865" s="220" t="s">
        <v>20</v>
      </c>
      <c r="F865" s="221" t="s">
        <v>876</v>
      </c>
      <c r="G865" s="219"/>
      <c r="H865" s="222">
        <v>29.49</v>
      </c>
      <c r="I865" s="223"/>
      <c r="J865" s="219"/>
      <c r="K865" s="219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162</v>
      </c>
      <c r="AU865" s="228" t="s">
        <v>78</v>
      </c>
      <c r="AV865" s="14" t="s">
        <v>78</v>
      </c>
      <c r="AW865" s="14" t="s">
        <v>31</v>
      </c>
      <c r="AX865" s="14" t="s">
        <v>69</v>
      </c>
      <c r="AY865" s="228" t="s">
        <v>153</v>
      </c>
    </row>
    <row r="866" spans="2:51" s="13" customFormat="1" ht="11.25">
      <c r="B866" s="207"/>
      <c r="C866" s="208"/>
      <c r="D866" s="209" t="s">
        <v>162</v>
      </c>
      <c r="E866" s="210" t="s">
        <v>20</v>
      </c>
      <c r="F866" s="211" t="s">
        <v>877</v>
      </c>
      <c r="G866" s="208"/>
      <c r="H866" s="210" t="s">
        <v>20</v>
      </c>
      <c r="I866" s="212"/>
      <c r="J866" s="208"/>
      <c r="K866" s="208"/>
      <c r="L866" s="213"/>
      <c r="M866" s="214"/>
      <c r="N866" s="215"/>
      <c r="O866" s="215"/>
      <c r="P866" s="215"/>
      <c r="Q866" s="215"/>
      <c r="R866" s="215"/>
      <c r="S866" s="215"/>
      <c r="T866" s="216"/>
      <c r="AT866" s="217" t="s">
        <v>162</v>
      </c>
      <c r="AU866" s="217" t="s">
        <v>78</v>
      </c>
      <c r="AV866" s="13" t="s">
        <v>76</v>
      </c>
      <c r="AW866" s="13" t="s">
        <v>31</v>
      </c>
      <c r="AX866" s="13" t="s">
        <v>69</v>
      </c>
      <c r="AY866" s="217" t="s">
        <v>153</v>
      </c>
    </row>
    <row r="867" spans="2:51" s="14" customFormat="1" ht="11.25">
      <c r="B867" s="218"/>
      <c r="C867" s="219"/>
      <c r="D867" s="209" t="s">
        <v>162</v>
      </c>
      <c r="E867" s="220" t="s">
        <v>20</v>
      </c>
      <c r="F867" s="221" t="s">
        <v>878</v>
      </c>
      <c r="G867" s="219"/>
      <c r="H867" s="222">
        <v>15.04</v>
      </c>
      <c r="I867" s="223"/>
      <c r="J867" s="219"/>
      <c r="K867" s="219"/>
      <c r="L867" s="224"/>
      <c r="M867" s="225"/>
      <c r="N867" s="226"/>
      <c r="O867" s="226"/>
      <c r="P867" s="226"/>
      <c r="Q867" s="226"/>
      <c r="R867" s="226"/>
      <c r="S867" s="226"/>
      <c r="T867" s="227"/>
      <c r="AT867" s="228" t="s">
        <v>162</v>
      </c>
      <c r="AU867" s="228" t="s">
        <v>78</v>
      </c>
      <c r="AV867" s="14" t="s">
        <v>78</v>
      </c>
      <c r="AW867" s="14" t="s">
        <v>31</v>
      </c>
      <c r="AX867" s="14" t="s">
        <v>69</v>
      </c>
      <c r="AY867" s="228" t="s">
        <v>153</v>
      </c>
    </row>
    <row r="868" spans="2:51" s="13" customFormat="1" ht="11.25">
      <c r="B868" s="207"/>
      <c r="C868" s="208"/>
      <c r="D868" s="209" t="s">
        <v>162</v>
      </c>
      <c r="E868" s="210" t="s">
        <v>20</v>
      </c>
      <c r="F868" s="211" t="s">
        <v>462</v>
      </c>
      <c r="G868" s="208"/>
      <c r="H868" s="210" t="s">
        <v>20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162</v>
      </c>
      <c r="AU868" s="217" t="s">
        <v>78</v>
      </c>
      <c r="AV868" s="13" t="s">
        <v>76</v>
      </c>
      <c r="AW868" s="13" t="s">
        <v>31</v>
      </c>
      <c r="AX868" s="13" t="s">
        <v>69</v>
      </c>
      <c r="AY868" s="217" t="s">
        <v>153</v>
      </c>
    </row>
    <row r="869" spans="2:51" s="14" customFormat="1" ht="11.25">
      <c r="B869" s="218"/>
      <c r="C869" s="219"/>
      <c r="D869" s="209" t="s">
        <v>162</v>
      </c>
      <c r="E869" s="220" t="s">
        <v>20</v>
      </c>
      <c r="F869" s="221" t="s">
        <v>879</v>
      </c>
      <c r="G869" s="219"/>
      <c r="H869" s="222">
        <v>40.700000000000003</v>
      </c>
      <c r="I869" s="223"/>
      <c r="J869" s="219"/>
      <c r="K869" s="219"/>
      <c r="L869" s="224"/>
      <c r="M869" s="225"/>
      <c r="N869" s="226"/>
      <c r="O869" s="226"/>
      <c r="P869" s="226"/>
      <c r="Q869" s="226"/>
      <c r="R869" s="226"/>
      <c r="S869" s="226"/>
      <c r="T869" s="227"/>
      <c r="AT869" s="228" t="s">
        <v>162</v>
      </c>
      <c r="AU869" s="228" t="s">
        <v>78</v>
      </c>
      <c r="AV869" s="14" t="s">
        <v>78</v>
      </c>
      <c r="AW869" s="14" t="s">
        <v>31</v>
      </c>
      <c r="AX869" s="14" t="s">
        <v>69</v>
      </c>
      <c r="AY869" s="228" t="s">
        <v>153</v>
      </c>
    </row>
    <row r="870" spans="2:51" s="13" customFormat="1" ht="11.25">
      <c r="B870" s="207"/>
      <c r="C870" s="208"/>
      <c r="D870" s="209" t="s">
        <v>162</v>
      </c>
      <c r="E870" s="210" t="s">
        <v>20</v>
      </c>
      <c r="F870" s="211" t="s">
        <v>880</v>
      </c>
      <c r="G870" s="208"/>
      <c r="H870" s="210" t="s">
        <v>20</v>
      </c>
      <c r="I870" s="212"/>
      <c r="J870" s="208"/>
      <c r="K870" s="208"/>
      <c r="L870" s="213"/>
      <c r="M870" s="214"/>
      <c r="N870" s="215"/>
      <c r="O870" s="215"/>
      <c r="P870" s="215"/>
      <c r="Q870" s="215"/>
      <c r="R870" s="215"/>
      <c r="S870" s="215"/>
      <c r="T870" s="216"/>
      <c r="AT870" s="217" t="s">
        <v>162</v>
      </c>
      <c r="AU870" s="217" t="s">
        <v>78</v>
      </c>
      <c r="AV870" s="13" t="s">
        <v>76</v>
      </c>
      <c r="AW870" s="13" t="s">
        <v>31</v>
      </c>
      <c r="AX870" s="13" t="s">
        <v>69</v>
      </c>
      <c r="AY870" s="217" t="s">
        <v>153</v>
      </c>
    </row>
    <row r="871" spans="2:51" s="14" customFormat="1" ht="11.25">
      <c r="B871" s="218"/>
      <c r="C871" s="219"/>
      <c r="D871" s="209" t="s">
        <v>162</v>
      </c>
      <c r="E871" s="220" t="s">
        <v>20</v>
      </c>
      <c r="F871" s="221" t="s">
        <v>881</v>
      </c>
      <c r="G871" s="219"/>
      <c r="H871" s="222">
        <v>20.74</v>
      </c>
      <c r="I871" s="223"/>
      <c r="J871" s="219"/>
      <c r="K871" s="219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162</v>
      </c>
      <c r="AU871" s="228" t="s">
        <v>78</v>
      </c>
      <c r="AV871" s="14" t="s">
        <v>78</v>
      </c>
      <c r="AW871" s="14" t="s">
        <v>31</v>
      </c>
      <c r="AX871" s="14" t="s">
        <v>69</v>
      </c>
      <c r="AY871" s="228" t="s">
        <v>153</v>
      </c>
    </row>
    <row r="872" spans="2:51" s="13" customFormat="1" ht="11.25">
      <c r="B872" s="207"/>
      <c r="C872" s="208"/>
      <c r="D872" s="209" t="s">
        <v>162</v>
      </c>
      <c r="E872" s="210" t="s">
        <v>20</v>
      </c>
      <c r="F872" s="211" t="s">
        <v>882</v>
      </c>
      <c r="G872" s="208"/>
      <c r="H872" s="210" t="s">
        <v>20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162</v>
      </c>
      <c r="AU872" s="217" t="s">
        <v>78</v>
      </c>
      <c r="AV872" s="13" t="s">
        <v>76</v>
      </c>
      <c r="AW872" s="13" t="s">
        <v>31</v>
      </c>
      <c r="AX872" s="13" t="s">
        <v>69</v>
      </c>
      <c r="AY872" s="217" t="s">
        <v>153</v>
      </c>
    </row>
    <row r="873" spans="2:51" s="14" customFormat="1" ht="11.25">
      <c r="B873" s="218"/>
      <c r="C873" s="219"/>
      <c r="D873" s="209" t="s">
        <v>162</v>
      </c>
      <c r="E873" s="220" t="s">
        <v>20</v>
      </c>
      <c r="F873" s="221" t="s">
        <v>883</v>
      </c>
      <c r="G873" s="219"/>
      <c r="H873" s="222">
        <v>17.22</v>
      </c>
      <c r="I873" s="223"/>
      <c r="J873" s="219"/>
      <c r="K873" s="219"/>
      <c r="L873" s="224"/>
      <c r="M873" s="225"/>
      <c r="N873" s="226"/>
      <c r="O873" s="226"/>
      <c r="P873" s="226"/>
      <c r="Q873" s="226"/>
      <c r="R873" s="226"/>
      <c r="S873" s="226"/>
      <c r="T873" s="227"/>
      <c r="AT873" s="228" t="s">
        <v>162</v>
      </c>
      <c r="AU873" s="228" t="s">
        <v>78</v>
      </c>
      <c r="AV873" s="14" t="s">
        <v>78</v>
      </c>
      <c r="AW873" s="14" t="s">
        <v>31</v>
      </c>
      <c r="AX873" s="14" t="s">
        <v>69</v>
      </c>
      <c r="AY873" s="228" t="s">
        <v>153</v>
      </c>
    </row>
    <row r="874" spans="2:51" s="13" customFormat="1" ht="11.25">
      <c r="B874" s="207"/>
      <c r="C874" s="208"/>
      <c r="D874" s="209" t="s">
        <v>162</v>
      </c>
      <c r="E874" s="210" t="s">
        <v>20</v>
      </c>
      <c r="F874" s="211" t="s">
        <v>884</v>
      </c>
      <c r="G874" s="208"/>
      <c r="H874" s="210" t="s">
        <v>20</v>
      </c>
      <c r="I874" s="212"/>
      <c r="J874" s="208"/>
      <c r="K874" s="208"/>
      <c r="L874" s="213"/>
      <c r="M874" s="214"/>
      <c r="N874" s="215"/>
      <c r="O874" s="215"/>
      <c r="P874" s="215"/>
      <c r="Q874" s="215"/>
      <c r="R874" s="215"/>
      <c r="S874" s="215"/>
      <c r="T874" s="216"/>
      <c r="AT874" s="217" t="s">
        <v>162</v>
      </c>
      <c r="AU874" s="217" t="s">
        <v>78</v>
      </c>
      <c r="AV874" s="13" t="s">
        <v>76</v>
      </c>
      <c r="AW874" s="13" t="s">
        <v>31</v>
      </c>
      <c r="AX874" s="13" t="s">
        <v>69</v>
      </c>
      <c r="AY874" s="217" t="s">
        <v>153</v>
      </c>
    </row>
    <row r="875" spans="2:51" s="14" customFormat="1" ht="11.25">
      <c r="B875" s="218"/>
      <c r="C875" s="219"/>
      <c r="D875" s="209" t="s">
        <v>162</v>
      </c>
      <c r="E875" s="220" t="s">
        <v>20</v>
      </c>
      <c r="F875" s="221" t="s">
        <v>885</v>
      </c>
      <c r="G875" s="219"/>
      <c r="H875" s="222">
        <v>4.8099999999999996</v>
      </c>
      <c r="I875" s="223"/>
      <c r="J875" s="219"/>
      <c r="K875" s="219"/>
      <c r="L875" s="224"/>
      <c r="M875" s="225"/>
      <c r="N875" s="226"/>
      <c r="O875" s="226"/>
      <c r="P875" s="226"/>
      <c r="Q875" s="226"/>
      <c r="R875" s="226"/>
      <c r="S875" s="226"/>
      <c r="T875" s="227"/>
      <c r="AT875" s="228" t="s">
        <v>162</v>
      </c>
      <c r="AU875" s="228" t="s">
        <v>78</v>
      </c>
      <c r="AV875" s="14" t="s">
        <v>78</v>
      </c>
      <c r="AW875" s="14" t="s">
        <v>31</v>
      </c>
      <c r="AX875" s="14" t="s">
        <v>69</v>
      </c>
      <c r="AY875" s="228" t="s">
        <v>153</v>
      </c>
    </row>
    <row r="876" spans="2:51" s="13" customFormat="1" ht="11.25">
      <c r="B876" s="207"/>
      <c r="C876" s="208"/>
      <c r="D876" s="209" t="s">
        <v>162</v>
      </c>
      <c r="E876" s="210" t="s">
        <v>20</v>
      </c>
      <c r="F876" s="211" t="s">
        <v>456</v>
      </c>
      <c r="G876" s="208"/>
      <c r="H876" s="210" t="s">
        <v>20</v>
      </c>
      <c r="I876" s="212"/>
      <c r="J876" s="208"/>
      <c r="K876" s="208"/>
      <c r="L876" s="213"/>
      <c r="M876" s="214"/>
      <c r="N876" s="215"/>
      <c r="O876" s="215"/>
      <c r="P876" s="215"/>
      <c r="Q876" s="215"/>
      <c r="R876" s="215"/>
      <c r="S876" s="215"/>
      <c r="T876" s="216"/>
      <c r="AT876" s="217" t="s">
        <v>162</v>
      </c>
      <c r="AU876" s="217" t="s">
        <v>78</v>
      </c>
      <c r="AV876" s="13" t="s">
        <v>76</v>
      </c>
      <c r="AW876" s="13" t="s">
        <v>31</v>
      </c>
      <c r="AX876" s="13" t="s">
        <v>69</v>
      </c>
      <c r="AY876" s="217" t="s">
        <v>153</v>
      </c>
    </row>
    <row r="877" spans="2:51" s="14" customFormat="1" ht="11.25">
      <c r="B877" s="218"/>
      <c r="C877" s="219"/>
      <c r="D877" s="209" t="s">
        <v>162</v>
      </c>
      <c r="E877" s="220" t="s">
        <v>20</v>
      </c>
      <c r="F877" s="221" t="s">
        <v>886</v>
      </c>
      <c r="G877" s="219"/>
      <c r="H877" s="222">
        <v>9.58</v>
      </c>
      <c r="I877" s="223"/>
      <c r="J877" s="219"/>
      <c r="K877" s="219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162</v>
      </c>
      <c r="AU877" s="228" t="s">
        <v>78</v>
      </c>
      <c r="AV877" s="14" t="s">
        <v>78</v>
      </c>
      <c r="AW877" s="14" t="s">
        <v>31</v>
      </c>
      <c r="AX877" s="14" t="s">
        <v>69</v>
      </c>
      <c r="AY877" s="228" t="s">
        <v>153</v>
      </c>
    </row>
    <row r="878" spans="2:51" s="13" customFormat="1" ht="11.25">
      <c r="B878" s="207"/>
      <c r="C878" s="208"/>
      <c r="D878" s="209" t="s">
        <v>162</v>
      </c>
      <c r="E878" s="210" t="s">
        <v>20</v>
      </c>
      <c r="F878" s="211" t="s">
        <v>458</v>
      </c>
      <c r="G878" s="208"/>
      <c r="H878" s="210" t="s">
        <v>20</v>
      </c>
      <c r="I878" s="212"/>
      <c r="J878" s="208"/>
      <c r="K878" s="208"/>
      <c r="L878" s="213"/>
      <c r="M878" s="214"/>
      <c r="N878" s="215"/>
      <c r="O878" s="215"/>
      <c r="P878" s="215"/>
      <c r="Q878" s="215"/>
      <c r="R878" s="215"/>
      <c r="S878" s="215"/>
      <c r="T878" s="216"/>
      <c r="AT878" s="217" t="s">
        <v>162</v>
      </c>
      <c r="AU878" s="217" t="s">
        <v>78</v>
      </c>
      <c r="AV878" s="13" t="s">
        <v>76</v>
      </c>
      <c r="AW878" s="13" t="s">
        <v>31</v>
      </c>
      <c r="AX878" s="13" t="s">
        <v>69</v>
      </c>
      <c r="AY878" s="217" t="s">
        <v>153</v>
      </c>
    </row>
    <row r="879" spans="2:51" s="14" customFormat="1" ht="11.25">
      <c r="B879" s="218"/>
      <c r="C879" s="219"/>
      <c r="D879" s="209" t="s">
        <v>162</v>
      </c>
      <c r="E879" s="220" t="s">
        <v>20</v>
      </c>
      <c r="F879" s="221" t="s">
        <v>887</v>
      </c>
      <c r="G879" s="219"/>
      <c r="H879" s="222">
        <v>16.010000000000002</v>
      </c>
      <c r="I879" s="223"/>
      <c r="J879" s="219"/>
      <c r="K879" s="219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162</v>
      </c>
      <c r="AU879" s="228" t="s">
        <v>78</v>
      </c>
      <c r="AV879" s="14" t="s">
        <v>78</v>
      </c>
      <c r="AW879" s="14" t="s">
        <v>31</v>
      </c>
      <c r="AX879" s="14" t="s">
        <v>69</v>
      </c>
      <c r="AY879" s="228" t="s">
        <v>153</v>
      </c>
    </row>
    <row r="880" spans="2:51" s="15" customFormat="1" ht="11.25">
      <c r="B880" s="229"/>
      <c r="C880" s="230"/>
      <c r="D880" s="209" t="s">
        <v>162</v>
      </c>
      <c r="E880" s="231" t="s">
        <v>20</v>
      </c>
      <c r="F880" s="232" t="s">
        <v>173</v>
      </c>
      <c r="G880" s="230"/>
      <c r="H880" s="233">
        <v>201.14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AT880" s="239" t="s">
        <v>162</v>
      </c>
      <c r="AU880" s="239" t="s">
        <v>78</v>
      </c>
      <c r="AV880" s="15" t="s">
        <v>92</v>
      </c>
      <c r="AW880" s="15" t="s">
        <v>31</v>
      </c>
      <c r="AX880" s="15" t="s">
        <v>69</v>
      </c>
      <c r="AY880" s="239" t="s">
        <v>153</v>
      </c>
    </row>
    <row r="881" spans="1:65" s="13" customFormat="1" ht="11.25">
      <c r="B881" s="207"/>
      <c r="C881" s="208"/>
      <c r="D881" s="209" t="s">
        <v>162</v>
      </c>
      <c r="E881" s="210" t="s">
        <v>20</v>
      </c>
      <c r="F881" s="211" t="s">
        <v>459</v>
      </c>
      <c r="G881" s="208"/>
      <c r="H881" s="210" t="s">
        <v>20</v>
      </c>
      <c r="I881" s="212"/>
      <c r="J881" s="208"/>
      <c r="K881" s="208"/>
      <c r="L881" s="213"/>
      <c r="M881" s="214"/>
      <c r="N881" s="215"/>
      <c r="O881" s="215"/>
      <c r="P881" s="215"/>
      <c r="Q881" s="215"/>
      <c r="R881" s="215"/>
      <c r="S881" s="215"/>
      <c r="T881" s="216"/>
      <c r="AT881" s="217" t="s">
        <v>162</v>
      </c>
      <c r="AU881" s="217" t="s">
        <v>78</v>
      </c>
      <c r="AV881" s="13" t="s">
        <v>76</v>
      </c>
      <c r="AW881" s="13" t="s">
        <v>31</v>
      </c>
      <c r="AX881" s="13" t="s">
        <v>69</v>
      </c>
      <c r="AY881" s="217" t="s">
        <v>153</v>
      </c>
    </row>
    <row r="882" spans="1:65" s="14" customFormat="1" ht="11.25">
      <c r="B882" s="218"/>
      <c r="C882" s="219"/>
      <c r="D882" s="209" t="s">
        <v>162</v>
      </c>
      <c r="E882" s="220" t="s">
        <v>20</v>
      </c>
      <c r="F882" s="221" t="s">
        <v>913</v>
      </c>
      <c r="G882" s="219"/>
      <c r="H882" s="222">
        <v>10.48</v>
      </c>
      <c r="I882" s="223"/>
      <c r="J882" s="219"/>
      <c r="K882" s="219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162</v>
      </c>
      <c r="AU882" s="228" t="s">
        <v>78</v>
      </c>
      <c r="AV882" s="14" t="s">
        <v>78</v>
      </c>
      <c r="AW882" s="14" t="s">
        <v>31</v>
      </c>
      <c r="AX882" s="14" t="s">
        <v>69</v>
      </c>
      <c r="AY882" s="228" t="s">
        <v>153</v>
      </c>
    </row>
    <row r="883" spans="1:65" s="13" customFormat="1" ht="11.25">
      <c r="B883" s="207"/>
      <c r="C883" s="208"/>
      <c r="D883" s="209" t="s">
        <v>162</v>
      </c>
      <c r="E883" s="210" t="s">
        <v>20</v>
      </c>
      <c r="F883" s="211" t="s">
        <v>174</v>
      </c>
      <c r="G883" s="208"/>
      <c r="H883" s="210" t="s">
        <v>20</v>
      </c>
      <c r="I883" s="212"/>
      <c r="J883" s="208"/>
      <c r="K883" s="208"/>
      <c r="L883" s="213"/>
      <c r="M883" s="214"/>
      <c r="N883" s="215"/>
      <c r="O883" s="215"/>
      <c r="P883" s="215"/>
      <c r="Q883" s="215"/>
      <c r="R883" s="215"/>
      <c r="S883" s="215"/>
      <c r="T883" s="216"/>
      <c r="AT883" s="217" t="s">
        <v>162</v>
      </c>
      <c r="AU883" s="217" t="s">
        <v>78</v>
      </c>
      <c r="AV883" s="13" t="s">
        <v>76</v>
      </c>
      <c r="AW883" s="13" t="s">
        <v>31</v>
      </c>
      <c r="AX883" s="13" t="s">
        <v>69</v>
      </c>
      <c r="AY883" s="217" t="s">
        <v>153</v>
      </c>
    </row>
    <row r="884" spans="1:65" s="14" customFormat="1" ht="11.25">
      <c r="B884" s="218"/>
      <c r="C884" s="219"/>
      <c r="D884" s="209" t="s">
        <v>162</v>
      </c>
      <c r="E884" s="220" t="s">
        <v>20</v>
      </c>
      <c r="F884" s="221" t="s">
        <v>914</v>
      </c>
      <c r="G884" s="219"/>
      <c r="H884" s="222">
        <v>31.742999999999999</v>
      </c>
      <c r="I884" s="223"/>
      <c r="J884" s="219"/>
      <c r="K884" s="219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162</v>
      </c>
      <c r="AU884" s="228" t="s">
        <v>78</v>
      </c>
      <c r="AV884" s="14" t="s">
        <v>78</v>
      </c>
      <c r="AW884" s="14" t="s">
        <v>31</v>
      </c>
      <c r="AX884" s="14" t="s">
        <v>69</v>
      </c>
      <c r="AY884" s="228" t="s">
        <v>153</v>
      </c>
    </row>
    <row r="885" spans="1:65" s="16" customFormat="1" ht="11.25">
      <c r="B885" s="240"/>
      <c r="C885" s="241"/>
      <c r="D885" s="209" t="s">
        <v>162</v>
      </c>
      <c r="E885" s="242" t="s">
        <v>20</v>
      </c>
      <c r="F885" s="243" t="s">
        <v>176</v>
      </c>
      <c r="G885" s="241"/>
      <c r="H885" s="244">
        <v>243.363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AT885" s="250" t="s">
        <v>162</v>
      </c>
      <c r="AU885" s="250" t="s">
        <v>78</v>
      </c>
      <c r="AV885" s="16" t="s">
        <v>160</v>
      </c>
      <c r="AW885" s="16" t="s">
        <v>31</v>
      </c>
      <c r="AX885" s="16" t="s">
        <v>76</v>
      </c>
      <c r="AY885" s="250" t="s">
        <v>153</v>
      </c>
    </row>
    <row r="886" spans="1:65" s="2" customFormat="1" ht="36" customHeight="1">
      <c r="A886" s="36"/>
      <c r="B886" s="37"/>
      <c r="C886" s="254" t="s">
        <v>915</v>
      </c>
      <c r="D886" s="254" t="s">
        <v>332</v>
      </c>
      <c r="E886" s="255" t="s">
        <v>916</v>
      </c>
      <c r="F886" s="256" t="s">
        <v>917</v>
      </c>
      <c r="G886" s="257" t="s">
        <v>208</v>
      </c>
      <c r="H886" s="258">
        <v>231.31100000000001</v>
      </c>
      <c r="I886" s="259"/>
      <c r="J886" s="260">
        <f>ROUND(I886*H886,2)</f>
        <v>0</v>
      </c>
      <c r="K886" s="256" t="s">
        <v>159</v>
      </c>
      <c r="L886" s="261"/>
      <c r="M886" s="262" t="s">
        <v>20</v>
      </c>
      <c r="N886" s="263" t="s">
        <v>40</v>
      </c>
      <c r="O886" s="66"/>
      <c r="P886" s="203">
        <f>O886*H886</f>
        <v>0</v>
      </c>
      <c r="Q886" s="203">
        <v>2.3999999999999998E-3</v>
      </c>
      <c r="R886" s="203">
        <f>Q886*H886</f>
        <v>0.55514639999999993</v>
      </c>
      <c r="S886" s="203">
        <v>0</v>
      </c>
      <c r="T886" s="204">
        <f>S886*H886</f>
        <v>0</v>
      </c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R886" s="205" t="s">
        <v>423</v>
      </c>
      <c r="AT886" s="205" t="s">
        <v>332</v>
      </c>
      <c r="AU886" s="205" t="s">
        <v>78</v>
      </c>
      <c r="AY886" s="19" t="s">
        <v>153</v>
      </c>
      <c r="BE886" s="206">
        <f>IF(N886="základní",J886,0)</f>
        <v>0</v>
      </c>
      <c r="BF886" s="206">
        <f>IF(N886="snížená",J886,0)</f>
        <v>0</v>
      </c>
      <c r="BG886" s="206">
        <f>IF(N886="zákl. přenesená",J886,0)</f>
        <v>0</v>
      </c>
      <c r="BH886" s="206">
        <f>IF(N886="sníž. přenesená",J886,0)</f>
        <v>0</v>
      </c>
      <c r="BI886" s="206">
        <f>IF(N886="nulová",J886,0)</f>
        <v>0</v>
      </c>
      <c r="BJ886" s="19" t="s">
        <v>76</v>
      </c>
      <c r="BK886" s="206">
        <f>ROUND(I886*H886,2)</f>
        <v>0</v>
      </c>
      <c r="BL886" s="19" t="s">
        <v>304</v>
      </c>
      <c r="BM886" s="205" t="s">
        <v>918</v>
      </c>
    </row>
    <row r="887" spans="1:65" s="14" customFormat="1" ht="11.25">
      <c r="B887" s="218"/>
      <c r="C887" s="219"/>
      <c r="D887" s="209" t="s">
        <v>162</v>
      </c>
      <c r="E887" s="219"/>
      <c r="F887" s="221" t="s">
        <v>919</v>
      </c>
      <c r="G887" s="219"/>
      <c r="H887" s="222">
        <v>231.31100000000001</v>
      </c>
      <c r="I887" s="223"/>
      <c r="J887" s="219"/>
      <c r="K887" s="219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162</v>
      </c>
      <c r="AU887" s="228" t="s">
        <v>78</v>
      </c>
      <c r="AV887" s="14" t="s">
        <v>78</v>
      </c>
      <c r="AW887" s="14" t="s">
        <v>4</v>
      </c>
      <c r="AX887" s="14" t="s">
        <v>76</v>
      </c>
      <c r="AY887" s="228" t="s">
        <v>153</v>
      </c>
    </row>
    <row r="888" spans="1:65" s="2" customFormat="1" ht="36" customHeight="1">
      <c r="A888" s="36"/>
      <c r="B888" s="37"/>
      <c r="C888" s="254" t="s">
        <v>920</v>
      </c>
      <c r="D888" s="254" t="s">
        <v>332</v>
      </c>
      <c r="E888" s="255" t="s">
        <v>921</v>
      </c>
      <c r="F888" s="256" t="s">
        <v>922</v>
      </c>
      <c r="G888" s="257" t="s">
        <v>208</v>
      </c>
      <c r="H888" s="258">
        <v>10.48</v>
      </c>
      <c r="I888" s="259"/>
      <c r="J888" s="260">
        <f>ROUND(I888*H888,2)</f>
        <v>0</v>
      </c>
      <c r="K888" s="256" t="s">
        <v>159</v>
      </c>
      <c r="L888" s="261"/>
      <c r="M888" s="262" t="s">
        <v>20</v>
      </c>
      <c r="N888" s="263" t="s">
        <v>40</v>
      </c>
      <c r="O888" s="66"/>
      <c r="P888" s="203">
        <f>O888*H888</f>
        <v>0</v>
      </c>
      <c r="Q888" s="203">
        <v>3.2000000000000002E-3</v>
      </c>
      <c r="R888" s="203">
        <f>Q888*H888</f>
        <v>3.3536000000000003E-2</v>
      </c>
      <c r="S888" s="203">
        <v>0</v>
      </c>
      <c r="T888" s="204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205" t="s">
        <v>423</v>
      </c>
      <c r="AT888" s="205" t="s">
        <v>332</v>
      </c>
      <c r="AU888" s="205" t="s">
        <v>78</v>
      </c>
      <c r="AY888" s="19" t="s">
        <v>153</v>
      </c>
      <c r="BE888" s="206">
        <f>IF(N888="základní",J888,0)</f>
        <v>0</v>
      </c>
      <c r="BF888" s="206">
        <f>IF(N888="snížená",J888,0)</f>
        <v>0</v>
      </c>
      <c r="BG888" s="206">
        <f>IF(N888="zákl. přenesená",J888,0)</f>
        <v>0</v>
      </c>
      <c r="BH888" s="206">
        <f>IF(N888="sníž. přenesená",J888,0)</f>
        <v>0</v>
      </c>
      <c r="BI888" s="206">
        <f>IF(N888="nulová",J888,0)</f>
        <v>0</v>
      </c>
      <c r="BJ888" s="19" t="s">
        <v>76</v>
      </c>
      <c r="BK888" s="206">
        <f>ROUND(I888*H888,2)</f>
        <v>0</v>
      </c>
      <c r="BL888" s="19" t="s">
        <v>304</v>
      </c>
      <c r="BM888" s="205" t="s">
        <v>923</v>
      </c>
    </row>
    <row r="889" spans="1:65" s="13" customFormat="1" ht="11.25">
      <c r="B889" s="207"/>
      <c r="C889" s="208"/>
      <c r="D889" s="209" t="s">
        <v>162</v>
      </c>
      <c r="E889" s="210" t="s">
        <v>20</v>
      </c>
      <c r="F889" s="211" t="s">
        <v>459</v>
      </c>
      <c r="G889" s="208"/>
      <c r="H889" s="210" t="s">
        <v>20</v>
      </c>
      <c r="I889" s="212"/>
      <c r="J889" s="208"/>
      <c r="K889" s="208"/>
      <c r="L889" s="213"/>
      <c r="M889" s="214"/>
      <c r="N889" s="215"/>
      <c r="O889" s="215"/>
      <c r="P889" s="215"/>
      <c r="Q889" s="215"/>
      <c r="R889" s="215"/>
      <c r="S889" s="215"/>
      <c r="T889" s="216"/>
      <c r="AT889" s="217" t="s">
        <v>162</v>
      </c>
      <c r="AU889" s="217" t="s">
        <v>78</v>
      </c>
      <c r="AV889" s="13" t="s">
        <v>76</v>
      </c>
      <c r="AW889" s="13" t="s">
        <v>31</v>
      </c>
      <c r="AX889" s="13" t="s">
        <v>69</v>
      </c>
      <c r="AY889" s="217" t="s">
        <v>153</v>
      </c>
    </row>
    <row r="890" spans="1:65" s="14" customFormat="1" ht="11.25">
      <c r="B890" s="218"/>
      <c r="C890" s="219"/>
      <c r="D890" s="209" t="s">
        <v>162</v>
      </c>
      <c r="E890" s="220" t="s">
        <v>20</v>
      </c>
      <c r="F890" s="221" t="s">
        <v>913</v>
      </c>
      <c r="G890" s="219"/>
      <c r="H890" s="222">
        <v>10.48</v>
      </c>
      <c r="I890" s="223"/>
      <c r="J890" s="219"/>
      <c r="K890" s="219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162</v>
      </c>
      <c r="AU890" s="228" t="s">
        <v>78</v>
      </c>
      <c r="AV890" s="14" t="s">
        <v>78</v>
      </c>
      <c r="AW890" s="14" t="s">
        <v>31</v>
      </c>
      <c r="AX890" s="14" t="s">
        <v>76</v>
      </c>
      <c r="AY890" s="228" t="s">
        <v>153</v>
      </c>
    </row>
    <row r="891" spans="1:65" s="2" customFormat="1" ht="16.5" customHeight="1">
      <c r="A891" s="36"/>
      <c r="B891" s="37"/>
      <c r="C891" s="194" t="s">
        <v>924</v>
      </c>
      <c r="D891" s="194" t="s">
        <v>155</v>
      </c>
      <c r="E891" s="195" t="s">
        <v>925</v>
      </c>
      <c r="F891" s="196" t="s">
        <v>926</v>
      </c>
      <c r="G891" s="197" t="s">
        <v>274</v>
      </c>
      <c r="H891" s="198">
        <v>372.45100000000002</v>
      </c>
      <c r="I891" s="199"/>
      <c r="J891" s="200">
        <f>ROUND(I891*H891,2)</f>
        <v>0</v>
      </c>
      <c r="K891" s="196" t="s">
        <v>159</v>
      </c>
      <c r="L891" s="41"/>
      <c r="M891" s="201" t="s">
        <v>20</v>
      </c>
      <c r="N891" s="202" t="s">
        <v>40</v>
      </c>
      <c r="O891" s="66"/>
      <c r="P891" s="203">
        <f>O891*H891</f>
        <v>0</v>
      </c>
      <c r="Q891" s="203">
        <v>0</v>
      </c>
      <c r="R891" s="203">
        <f>Q891*H891</f>
        <v>0</v>
      </c>
      <c r="S891" s="203">
        <v>2.9999999999999997E-4</v>
      </c>
      <c r="T891" s="204">
        <f>S891*H891</f>
        <v>0.1117353</v>
      </c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R891" s="205" t="s">
        <v>304</v>
      </c>
      <c r="AT891" s="205" t="s">
        <v>155</v>
      </c>
      <c r="AU891" s="205" t="s">
        <v>78</v>
      </c>
      <c r="AY891" s="19" t="s">
        <v>153</v>
      </c>
      <c r="BE891" s="206">
        <f>IF(N891="základní",J891,0)</f>
        <v>0</v>
      </c>
      <c r="BF891" s="206">
        <f>IF(N891="snížená",J891,0)</f>
        <v>0</v>
      </c>
      <c r="BG891" s="206">
        <f>IF(N891="zákl. přenesená",J891,0)</f>
        <v>0</v>
      </c>
      <c r="BH891" s="206">
        <f>IF(N891="sníž. přenesená",J891,0)</f>
        <v>0</v>
      </c>
      <c r="BI891" s="206">
        <f>IF(N891="nulová",J891,0)</f>
        <v>0</v>
      </c>
      <c r="BJ891" s="19" t="s">
        <v>76</v>
      </c>
      <c r="BK891" s="206">
        <f>ROUND(I891*H891,2)</f>
        <v>0</v>
      </c>
      <c r="BL891" s="19" t="s">
        <v>304</v>
      </c>
      <c r="BM891" s="205" t="s">
        <v>927</v>
      </c>
    </row>
    <row r="892" spans="1:65" s="13" customFormat="1" ht="11.25">
      <c r="B892" s="207"/>
      <c r="C892" s="208"/>
      <c r="D892" s="209" t="s">
        <v>162</v>
      </c>
      <c r="E892" s="210" t="s">
        <v>20</v>
      </c>
      <c r="F892" s="211" t="s">
        <v>466</v>
      </c>
      <c r="G892" s="208"/>
      <c r="H892" s="210" t="s">
        <v>20</v>
      </c>
      <c r="I892" s="212"/>
      <c r="J892" s="208"/>
      <c r="K892" s="208"/>
      <c r="L892" s="213"/>
      <c r="M892" s="214"/>
      <c r="N892" s="215"/>
      <c r="O892" s="215"/>
      <c r="P892" s="215"/>
      <c r="Q892" s="215"/>
      <c r="R892" s="215"/>
      <c r="S892" s="215"/>
      <c r="T892" s="216"/>
      <c r="AT892" s="217" t="s">
        <v>162</v>
      </c>
      <c r="AU892" s="217" t="s">
        <v>78</v>
      </c>
      <c r="AV892" s="13" t="s">
        <v>76</v>
      </c>
      <c r="AW892" s="13" t="s">
        <v>31</v>
      </c>
      <c r="AX892" s="13" t="s">
        <v>69</v>
      </c>
      <c r="AY892" s="217" t="s">
        <v>153</v>
      </c>
    </row>
    <row r="893" spans="1:65" s="14" customFormat="1" ht="11.25">
      <c r="B893" s="218"/>
      <c r="C893" s="219"/>
      <c r="D893" s="209" t="s">
        <v>162</v>
      </c>
      <c r="E893" s="220" t="s">
        <v>20</v>
      </c>
      <c r="F893" s="221" t="s">
        <v>928</v>
      </c>
      <c r="G893" s="219"/>
      <c r="H893" s="222">
        <v>17.88</v>
      </c>
      <c r="I893" s="223"/>
      <c r="J893" s="219"/>
      <c r="K893" s="219"/>
      <c r="L893" s="224"/>
      <c r="M893" s="225"/>
      <c r="N893" s="226"/>
      <c r="O893" s="226"/>
      <c r="P893" s="226"/>
      <c r="Q893" s="226"/>
      <c r="R893" s="226"/>
      <c r="S893" s="226"/>
      <c r="T893" s="227"/>
      <c r="AT893" s="228" t="s">
        <v>162</v>
      </c>
      <c r="AU893" s="228" t="s">
        <v>78</v>
      </c>
      <c r="AV893" s="14" t="s">
        <v>78</v>
      </c>
      <c r="AW893" s="14" t="s">
        <v>31</v>
      </c>
      <c r="AX893" s="14" t="s">
        <v>69</v>
      </c>
      <c r="AY893" s="228" t="s">
        <v>153</v>
      </c>
    </row>
    <row r="894" spans="1:65" s="13" customFormat="1" ht="11.25">
      <c r="B894" s="207"/>
      <c r="C894" s="208"/>
      <c r="D894" s="209" t="s">
        <v>162</v>
      </c>
      <c r="E894" s="210" t="s">
        <v>20</v>
      </c>
      <c r="F894" s="211" t="s">
        <v>872</v>
      </c>
      <c r="G894" s="208"/>
      <c r="H894" s="210" t="s">
        <v>20</v>
      </c>
      <c r="I894" s="212"/>
      <c r="J894" s="208"/>
      <c r="K894" s="208"/>
      <c r="L894" s="213"/>
      <c r="M894" s="214"/>
      <c r="N894" s="215"/>
      <c r="O894" s="215"/>
      <c r="P894" s="215"/>
      <c r="Q894" s="215"/>
      <c r="R894" s="215"/>
      <c r="S894" s="215"/>
      <c r="T894" s="216"/>
      <c r="AT894" s="217" t="s">
        <v>162</v>
      </c>
      <c r="AU894" s="217" t="s">
        <v>78</v>
      </c>
      <c r="AV894" s="13" t="s">
        <v>76</v>
      </c>
      <c r="AW894" s="13" t="s">
        <v>31</v>
      </c>
      <c r="AX894" s="13" t="s">
        <v>69</v>
      </c>
      <c r="AY894" s="217" t="s">
        <v>153</v>
      </c>
    </row>
    <row r="895" spans="1:65" s="14" customFormat="1" ht="11.25">
      <c r="B895" s="218"/>
      <c r="C895" s="219"/>
      <c r="D895" s="209" t="s">
        <v>162</v>
      </c>
      <c r="E895" s="220" t="s">
        <v>20</v>
      </c>
      <c r="F895" s="221" t="s">
        <v>929</v>
      </c>
      <c r="G895" s="219"/>
      <c r="H895" s="222">
        <v>20.94</v>
      </c>
      <c r="I895" s="223"/>
      <c r="J895" s="219"/>
      <c r="K895" s="219"/>
      <c r="L895" s="224"/>
      <c r="M895" s="225"/>
      <c r="N895" s="226"/>
      <c r="O895" s="226"/>
      <c r="P895" s="226"/>
      <c r="Q895" s="226"/>
      <c r="R895" s="226"/>
      <c r="S895" s="226"/>
      <c r="T895" s="227"/>
      <c r="AT895" s="228" t="s">
        <v>162</v>
      </c>
      <c r="AU895" s="228" t="s">
        <v>78</v>
      </c>
      <c r="AV895" s="14" t="s">
        <v>78</v>
      </c>
      <c r="AW895" s="14" t="s">
        <v>31</v>
      </c>
      <c r="AX895" s="14" t="s">
        <v>69</v>
      </c>
      <c r="AY895" s="228" t="s">
        <v>153</v>
      </c>
    </row>
    <row r="896" spans="1:65" s="13" customFormat="1" ht="11.25">
      <c r="B896" s="207"/>
      <c r="C896" s="208"/>
      <c r="D896" s="209" t="s">
        <v>162</v>
      </c>
      <c r="E896" s="210" t="s">
        <v>20</v>
      </c>
      <c r="F896" s="211" t="s">
        <v>465</v>
      </c>
      <c r="G896" s="208"/>
      <c r="H896" s="210" t="s">
        <v>20</v>
      </c>
      <c r="I896" s="212"/>
      <c r="J896" s="208"/>
      <c r="K896" s="208"/>
      <c r="L896" s="213"/>
      <c r="M896" s="214"/>
      <c r="N896" s="215"/>
      <c r="O896" s="215"/>
      <c r="P896" s="215"/>
      <c r="Q896" s="215"/>
      <c r="R896" s="215"/>
      <c r="S896" s="215"/>
      <c r="T896" s="216"/>
      <c r="AT896" s="217" t="s">
        <v>162</v>
      </c>
      <c r="AU896" s="217" t="s">
        <v>78</v>
      </c>
      <c r="AV896" s="13" t="s">
        <v>76</v>
      </c>
      <c r="AW896" s="13" t="s">
        <v>31</v>
      </c>
      <c r="AX896" s="13" t="s">
        <v>69</v>
      </c>
      <c r="AY896" s="217" t="s">
        <v>153</v>
      </c>
    </row>
    <row r="897" spans="2:51" s="14" customFormat="1" ht="11.25">
      <c r="B897" s="218"/>
      <c r="C897" s="219"/>
      <c r="D897" s="209" t="s">
        <v>162</v>
      </c>
      <c r="E897" s="220" t="s">
        <v>20</v>
      </c>
      <c r="F897" s="221" t="s">
        <v>930</v>
      </c>
      <c r="G897" s="219"/>
      <c r="H897" s="222">
        <v>16.32</v>
      </c>
      <c r="I897" s="223"/>
      <c r="J897" s="219"/>
      <c r="K897" s="219"/>
      <c r="L897" s="224"/>
      <c r="M897" s="225"/>
      <c r="N897" s="226"/>
      <c r="O897" s="226"/>
      <c r="P897" s="226"/>
      <c r="Q897" s="226"/>
      <c r="R897" s="226"/>
      <c r="S897" s="226"/>
      <c r="T897" s="227"/>
      <c r="AT897" s="228" t="s">
        <v>162</v>
      </c>
      <c r="AU897" s="228" t="s">
        <v>78</v>
      </c>
      <c r="AV897" s="14" t="s">
        <v>78</v>
      </c>
      <c r="AW897" s="14" t="s">
        <v>31</v>
      </c>
      <c r="AX897" s="14" t="s">
        <v>69</v>
      </c>
      <c r="AY897" s="228" t="s">
        <v>153</v>
      </c>
    </row>
    <row r="898" spans="2:51" s="13" customFormat="1" ht="11.25">
      <c r="B898" s="207"/>
      <c r="C898" s="208"/>
      <c r="D898" s="209" t="s">
        <v>162</v>
      </c>
      <c r="E898" s="210" t="s">
        <v>20</v>
      </c>
      <c r="F898" s="211" t="s">
        <v>875</v>
      </c>
      <c r="G898" s="208"/>
      <c r="H898" s="210" t="s">
        <v>20</v>
      </c>
      <c r="I898" s="212"/>
      <c r="J898" s="208"/>
      <c r="K898" s="208"/>
      <c r="L898" s="213"/>
      <c r="M898" s="214"/>
      <c r="N898" s="215"/>
      <c r="O898" s="215"/>
      <c r="P898" s="215"/>
      <c r="Q898" s="215"/>
      <c r="R898" s="215"/>
      <c r="S898" s="215"/>
      <c r="T898" s="216"/>
      <c r="AT898" s="217" t="s">
        <v>162</v>
      </c>
      <c r="AU898" s="217" t="s">
        <v>78</v>
      </c>
      <c r="AV898" s="13" t="s">
        <v>76</v>
      </c>
      <c r="AW898" s="13" t="s">
        <v>31</v>
      </c>
      <c r="AX898" s="13" t="s">
        <v>69</v>
      </c>
      <c r="AY898" s="217" t="s">
        <v>153</v>
      </c>
    </row>
    <row r="899" spans="2:51" s="14" customFormat="1" ht="11.25">
      <c r="B899" s="218"/>
      <c r="C899" s="219"/>
      <c r="D899" s="209" t="s">
        <v>162</v>
      </c>
      <c r="E899" s="220" t="s">
        <v>20</v>
      </c>
      <c r="F899" s="221" t="s">
        <v>931</v>
      </c>
      <c r="G899" s="219"/>
      <c r="H899" s="222">
        <v>21.14</v>
      </c>
      <c r="I899" s="223"/>
      <c r="J899" s="219"/>
      <c r="K899" s="219"/>
      <c r="L899" s="224"/>
      <c r="M899" s="225"/>
      <c r="N899" s="226"/>
      <c r="O899" s="226"/>
      <c r="P899" s="226"/>
      <c r="Q899" s="226"/>
      <c r="R899" s="226"/>
      <c r="S899" s="226"/>
      <c r="T899" s="227"/>
      <c r="AT899" s="228" t="s">
        <v>162</v>
      </c>
      <c r="AU899" s="228" t="s">
        <v>78</v>
      </c>
      <c r="AV899" s="14" t="s">
        <v>78</v>
      </c>
      <c r="AW899" s="14" t="s">
        <v>31</v>
      </c>
      <c r="AX899" s="14" t="s">
        <v>69</v>
      </c>
      <c r="AY899" s="228" t="s">
        <v>153</v>
      </c>
    </row>
    <row r="900" spans="2:51" s="13" customFormat="1" ht="11.25">
      <c r="B900" s="207"/>
      <c r="C900" s="208"/>
      <c r="D900" s="209" t="s">
        <v>162</v>
      </c>
      <c r="E900" s="210" t="s">
        <v>20</v>
      </c>
      <c r="F900" s="211" t="s">
        <v>877</v>
      </c>
      <c r="G900" s="208"/>
      <c r="H900" s="210" t="s">
        <v>20</v>
      </c>
      <c r="I900" s="212"/>
      <c r="J900" s="208"/>
      <c r="K900" s="208"/>
      <c r="L900" s="213"/>
      <c r="M900" s="214"/>
      <c r="N900" s="215"/>
      <c r="O900" s="215"/>
      <c r="P900" s="215"/>
      <c r="Q900" s="215"/>
      <c r="R900" s="215"/>
      <c r="S900" s="215"/>
      <c r="T900" s="216"/>
      <c r="AT900" s="217" t="s">
        <v>162</v>
      </c>
      <c r="AU900" s="217" t="s">
        <v>78</v>
      </c>
      <c r="AV900" s="13" t="s">
        <v>76</v>
      </c>
      <c r="AW900" s="13" t="s">
        <v>31</v>
      </c>
      <c r="AX900" s="13" t="s">
        <v>69</v>
      </c>
      <c r="AY900" s="217" t="s">
        <v>153</v>
      </c>
    </row>
    <row r="901" spans="2:51" s="14" customFormat="1" ht="11.25">
      <c r="B901" s="218"/>
      <c r="C901" s="219"/>
      <c r="D901" s="209" t="s">
        <v>162</v>
      </c>
      <c r="E901" s="220" t="s">
        <v>20</v>
      </c>
      <c r="F901" s="221" t="s">
        <v>932</v>
      </c>
      <c r="G901" s="219"/>
      <c r="H901" s="222">
        <v>34.18</v>
      </c>
      <c r="I901" s="223"/>
      <c r="J901" s="219"/>
      <c r="K901" s="219"/>
      <c r="L901" s="224"/>
      <c r="M901" s="225"/>
      <c r="N901" s="226"/>
      <c r="O901" s="226"/>
      <c r="P901" s="226"/>
      <c r="Q901" s="226"/>
      <c r="R901" s="226"/>
      <c r="S901" s="226"/>
      <c r="T901" s="227"/>
      <c r="AT901" s="228" t="s">
        <v>162</v>
      </c>
      <c r="AU901" s="228" t="s">
        <v>78</v>
      </c>
      <c r="AV901" s="14" t="s">
        <v>78</v>
      </c>
      <c r="AW901" s="14" t="s">
        <v>31</v>
      </c>
      <c r="AX901" s="14" t="s">
        <v>69</v>
      </c>
      <c r="AY901" s="228" t="s">
        <v>153</v>
      </c>
    </row>
    <row r="902" spans="2:51" s="13" customFormat="1" ht="11.25">
      <c r="B902" s="207"/>
      <c r="C902" s="208"/>
      <c r="D902" s="209" t="s">
        <v>162</v>
      </c>
      <c r="E902" s="210" t="s">
        <v>20</v>
      </c>
      <c r="F902" s="211" t="s">
        <v>462</v>
      </c>
      <c r="G902" s="208"/>
      <c r="H902" s="210" t="s">
        <v>20</v>
      </c>
      <c r="I902" s="212"/>
      <c r="J902" s="208"/>
      <c r="K902" s="208"/>
      <c r="L902" s="213"/>
      <c r="M902" s="214"/>
      <c r="N902" s="215"/>
      <c r="O902" s="215"/>
      <c r="P902" s="215"/>
      <c r="Q902" s="215"/>
      <c r="R902" s="215"/>
      <c r="S902" s="215"/>
      <c r="T902" s="216"/>
      <c r="AT902" s="217" t="s">
        <v>162</v>
      </c>
      <c r="AU902" s="217" t="s">
        <v>78</v>
      </c>
      <c r="AV902" s="13" t="s">
        <v>76</v>
      </c>
      <c r="AW902" s="13" t="s">
        <v>31</v>
      </c>
      <c r="AX902" s="13" t="s">
        <v>69</v>
      </c>
      <c r="AY902" s="217" t="s">
        <v>153</v>
      </c>
    </row>
    <row r="903" spans="2:51" s="14" customFormat="1" ht="11.25">
      <c r="B903" s="218"/>
      <c r="C903" s="219"/>
      <c r="D903" s="209" t="s">
        <v>162</v>
      </c>
      <c r="E903" s="220" t="s">
        <v>20</v>
      </c>
      <c r="F903" s="221" t="s">
        <v>933</v>
      </c>
      <c r="G903" s="219"/>
      <c r="H903" s="222">
        <v>19.399999999999999</v>
      </c>
      <c r="I903" s="223"/>
      <c r="J903" s="219"/>
      <c r="K903" s="219"/>
      <c r="L903" s="224"/>
      <c r="M903" s="225"/>
      <c r="N903" s="226"/>
      <c r="O903" s="226"/>
      <c r="P903" s="226"/>
      <c r="Q903" s="226"/>
      <c r="R903" s="226"/>
      <c r="S903" s="226"/>
      <c r="T903" s="227"/>
      <c r="AT903" s="228" t="s">
        <v>162</v>
      </c>
      <c r="AU903" s="228" t="s">
        <v>78</v>
      </c>
      <c r="AV903" s="14" t="s">
        <v>78</v>
      </c>
      <c r="AW903" s="14" t="s">
        <v>31</v>
      </c>
      <c r="AX903" s="14" t="s">
        <v>69</v>
      </c>
      <c r="AY903" s="228" t="s">
        <v>153</v>
      </c>
    </row>
    <row r="904" spans="2:51" s="13" customFormat="1" ht="11.25">
      <c r="B904" s="207"/>
      <c r="C904" s="208"/>
      <c r="D904" s="209" t="s">
        <v>162</v>
      </c>
      <c r="E904" s="210" t="s">
        <v>20</v>
      </c>
      <c r="F904" s="211" t="s">
        <v>899</v>
      </c>
      <c r="G904" s="208"/>
      <c r="H904" s="210" t="s">
        <v>20</v>
      </c>
      <c r="I904" s="212"/>
      <c r="J904" s="208"/>
      <c r="K904" s="208"/>
      <c r="L904" s="213"/>
      <c r="M904" s="214"/>
      <c r="N904" s="215"/>
      <c r="O904" s="215"/>
      <c r="P904" s="215"/>
      <c r="Q904" s="215"/>
      <c r="R904" s="215"/>
      <c r="S904" s="215"/>
      <c r="T904" s="216"/>
      <c r="AT904" s="217" t="s">
        <v>162</v>
      </c>
      <c r="AU904" s="217" t="s">
        <v>78</v>
      </c>
      <c r="AV904" s="13" t="s">
        <v>76</v>
      </c>
      <c r="AW904" s="13" t="s">
        <v>31</v>
      </c>
      <c r="AX904" s="13" t="s">
        <v>69</v>
      </c>
      <c r="AY904" s="217" t="s">
        <v>153</v>
      </c>
    </row>
    <row r="905" spans="2:51" s="14" customFormat="1" ht="11.25">
      <c r="B905" s="218"/>
      <c r="C905" s="219"/>
      <c r="D905" s="209" t="s">
        <v>162</v>
      </c>
      <c r="E905" s="220" t="s">
        <v>20</v>
      </c>
      <c r="F905" s="221" t="s">
        <v>934</v>
      </c>
      <c r="G905" s="219"/>
      <c r="H905" s="222">
        <v>13.32</v>
      </c>
      <c r="I905" s="223"/>
      <c r="J905" s="219"/>
      <c r="K905" s="219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162</v>
      </c>
      <c r="AU905" s="228" t="s">
        <v>78</v>
      </c>
      <c r="AV905" s="14" t="s">
        <v>78</v>
      </c>
      <c r="AW905" s="14" t="s">
        <v>31</v>
      </c>
      <c r="AX905" s="14" t="s">
        <v>69</v>
      </c>
      <c r="AY905" s="228" t="s">
        <v>153</v>
      </c>
    </row>
    <row r="906" spans="2:51" s="13" customFormat="1" ht="11.25">
      <c r="B906" s="207"/>
      <c r="C906" s="208"/>
      <c r="D906" s="209" t="s">
        <v>162</v>
      </c>
      <c r="E906" s="210" t="s">
        <v>20</v>
      </c>
      <c r="F906" s="211" t="s">
        <v>460</v>
      </c>
      <c r="G906" s="208"/>
      <c r="H906" s="210" t="s">
        <v>20</v>
      </c>
      <c r="I906" s="212"/>
      <c r="J906" s="208"/>
      <c r="K906" s="208"/>
      <c r="L906" s="213"/>
      <c r="M906" s="214"/>
      <c r="N906" s="215"/>
      <c r="O906" s="215"/>
      <c r="P906" s="215"/>
      <c r="Q906" s="215"/>
      <c r="R906" s="215"/>
      <c r="S906" s="215"/>
      <c r="T906" s="216"/>
      <c r="AT906" s="217" t="s">
        <v>162</v>
      </c>
      <c r="AU906" s="217" t="s">
        <v>78</v>
      </c>
      <c r="AV906" s="13" t="s">
        <v>76</v>
      </c>
      <c r="AW906" s="13" t="s">
        <v>31</v>
      </c>
      <c r="AX906" s="13" t="s">
        <v>69</v>
      </c>
      <c r="AY906" s="217" t="s">
        <v>153</v>
      </c>
    </row>
    <row r="907" spans="2:51" s="14" customFormat="1" ht="11.25">
      <c r="B907" s="218"/>
      <c r="C907" s="219"/>
      <c r="D907" s="209" t="s">
        <v>162</v>
      </c>
      <c r="E907" s="220" t="s">
        <v>20</v>
      </c>
      <c r="F907" s="221" t="s">
        <v>935</v>
      </c>
      <c r="G907" s="219"/>
      <c r="H907" s="222">
        <v>13.08</v>
      </c>
      <c r="I907" s="223"/>
      <c r="J907" s="219"/>
      <c r="K907" s="219"/>
      <c r="L907" s="224"/>
      <c r="M907" s="225"/>
      <c r="N907" s="226"/>
      <c r="O907" s="226"/>
      <c r="P907" s="226"/>
      <c r="Q907" s="226"/>
      <c r="R907" s="226"/>
      <c r="S907" s="226"/>
      <c r="T907" s="227"/>
      <c r="AT907" s="228" t="s">
        <v>162</v>
      </c>
      <c r="AU907" s="228" t="s">
        <v>78</v>
      </c>
      <c r="AV907" s="14" t="s">
        <v>78</v>
      </c>
      <c r="AW907" s="14" t="s">
        <v>31</v>
      </c>
      <c r="AX907" s="14" t="s">
        <v>69</v>
      </c>
      <c r="AY907" s="228" t="s">
        <v>153</v>
      </c>
    </row>
    <row r="908" spans="2:51" s="13" customFormat="1" ht="11.25">
      <c r="B908" s="207"/>
      <c r="C908" s="208"/>
      <c r="D908" s="209" t="s">
        <v>162</v>
      </c>
      <c r="E908" s="210" t="s">
        <v>20</v>
      </c>
      <c r="F908" s="211" t="s">
        <v>778</v>
      </c>
      <c r="G908" s="208"/>
      <c r="H908" s="210" t="s">
        <v>20</v>
      </c>
      <c r="I908" s="212"/>
      <c r="J908" s="208"/>
      <c r="K908" s="208"/>
      <c r="L908" s="213"/>
      <c r="M908" s="214"/>
      <c r="N908" s="215"/>
      <c r="O908" s="215"/>
      <c r="P908" s="215"/>
      <c r="Q908" s="215"/>
      <c r="R908" s="215"/>
      <c r="S908" s="215"/>
      <c r="T908" s="216"/>
      <c r="AT908" s="217" t="s">
        <v>162</v>
      </c>
      <c r="AU908" s="217" t="s">
        <v>78</v>
      </c>
      <c r="AV908" s="13" t="s">
        <v>76</v>
      </c>
      <c r="AW908" s="13" t="s">
        <v>31</v>
      </c>
      <c r="AX908" s="13" t="s">
        <v>69</v>
      </c>
      <c r="AY908" s="217" t="s">
        <v>153</v>
      </c>
    </row>
    <row r="909" spans="2:51" s="14" customFormat="1" ht="11.25">
      <c r="B909" s="218"/>
      <c r="C909" s="219"/>
      <c r="D909" s="209" t="s">
        <v>162</v>
      </c>
      <c r="E909" s="220" t="s">
        <v>20</v>
      </c>
      <c r="F909" s="221" t="s">
        <v>779</v>
      </c>
      <c r="G909" s="219"/>
      <c r="H909" s="222">
        <v>14.11</v>
      </c>
      <c r="I909" s="223"/>
      <c r="J909" s="219"/>
      <c r="K909" s="219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162</v>
      </c>
      <c r="AU909" s="228" t="s">
        <v>78</v>
      </c>
      <c r="AV909" s="14" t="s">
        <v>78</v>
      </c>
      <c r="AW909" s="14" t="s">
        <v>31</v>
      </c>
      <c r="AX909" s="14" t="s">
        <v>69</v>
      </c>
      <c r="AY909" s="228" t="s">
        <v>153</v>
      </c>
    </row>
    <row r="910" spans="2:51" s="13" customFormat="1" ht="11.25">
      <c r="B910" s="207"/>
      <c r="C910" s="208"/>
      <c r="D910" s="209" t="s">
        <v>162</v>
      </c>
      <c r="E910" s="210" t="s">
        <v>20</v>
      </c>
      <c r="F910" s="211" t="s">
        <v>791</v>
      </c>
      <c r="G910" s="208"/>
      <c r="H910" s="210" t="s">
        <v>20</v>
      </c>
      <c r="I910" s="212"/>
      <c r="J910" s="208"/>
      <c r="K910" s="208"/>
      <c r="L910" s="213"/>
      <c r="M910" s="214"/>
      <c r="N910" s="215"/>
      <c r="O910" s="215"/>
      <c r="P910" s="215"/>
      <c r="Q910" s="215"/>
      <c r="R910" s="215"/>
      <c r="S910" s="215"/>
      <c r="T910" s="216"/>
      <c r="AT910" s="217" t="s">
        <v>162</v>
      </c>
      <c r="AU910" s="217" t="s">
        <v>78</v>
      </c>
      <c r="AV910" s="13" t="s">
        <v>76</v>
      </c>
      <c r="AW910" s="13" t="s">
        <v>31</v>
      </c>
      <c r="AX910" s="13" t="s">
        <v>69</v>
      </c>
      <c r="AY910" s="217" t="s">
        <v>153</v>
      </c>
    </row>
    <row r="911" spans="2:51" s="14" customFormat="1" ht="11.25">
      <c r="B911" s="218"/>
      <c r="C911" s="219"/>
      <c r="D911" s="209" t="s">
        <v>162</v>
      </c>
      <c r="E911" s="220" t="s">
        <v>20</v>
      </c>
      <c r="F911" s="221" t="s">
        <v>936</v>
      </c>
      <c r="G911" s="219"/>
      <c r="H911" s="222">
        <v>6.28</v>
      </c>
      <c r="I911" s="223"/>
      <c r="J911" s="219"/>
      <c r="K911" s="219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162</v>
      </c>
      <c r="AU911" s="228" t="s">
        <v>78</v>
      </c>
      <c r="AV911" s="14" t="s">
        <v>78</v>
      </c>
      <c r="AW911" s="14" t="s">
        <v>31</v>
      </c>
      <c r="AX911" s="14" t="s">
        <v>69</v>
      </c>
      <c r="AY911" s="228" t="s">
        <v>153</v>
      </c>
    </row>
    <row r="912" spans="2:51" s="13" customFormat="1" ht="11.25">
      <c r="B912" s="207"/>
      <c r="C912" s="208"/>
      <c r="D912" s="209" t="s">
        <v>162</v>
      </c>
      <c r="E912" s="210" t="s">
        <v>20</v>
      </c>
      <c r="F912" s="211" t="s">
        <v>789</v>
      </c>
      <c r="G912" s="208"/>
      <c r="H912" s="210" t="s">
        <v>20</v>
      </c>
      <c r="I912" s="212"/>
      <c r="J912" s="208"/>
      <c r="K912" s="208"/>
      <c r="L912" s="213"/>
      <c r="M912" s="214"/>
      <c r="N912" s="215"/>
      <c r="O912" s="215"/>
      <c r="P912" s="215"/>
      <c r="Q912" s="215"/>
      <c r="R912" s="215"/>
      <c r="S912" s="215"/>
      <c r="T912" s="216"/>
      <c r="AT912" s="217" t="s">
        <v>162</v>
      </c>
      <c r="AU912" s="217" t="s">
        <v>78</v>
      </c>
      <c r="AV912" s="13" t="s">
        <v>76</v>
      </c>
      <c r="AW912" s="13" t="s">
        <v>31</v>
      </c>
      <c r="AX912" s="13" t="s">
        <v>69</v>
      </c>
      <c r="AY912" s="217" t="s">
        <v>153</v>
      </c>
    </row>
    <row r="913" spans="2:51" s="14" customFormat="1" ht="11.25">
      <c r="B913" s="218"/>
      <c r="C913" s="219"/>
      <c r="D913" s="209" t="s">
        <v>162</v>
      </c>
      <c r="E913" s="220" t="s">
        <v>20</v>
      </c>
      <c r="F913" s="221" t="s">
        <v>937</v>
      </c>
      <c r="G913" s="219"/>
      <c r="H913" s="222">
        <v>12.62</v>
      </c>
      <c r="I913" s="223"/>
      <c r="J913" s="219"/>
      <c r="K913" s="219"/>
      <c r="L913" s="224"/>
      <c r="M913" s="225"/>
      <c r="N913" s="226"/>
      <c r="O913" s="226"/>
      <c r="P913" s="226"/>
      <c r="Q913" s="226"/>
      <c r="R913" s="226"/>
      <c r="S913" s="226"/>
      <c r="T913" s="227"/>
      <c r="AT913" s="228" t="s">
        <v>162</v>
      </c>
      <c r="AU913" s="228" t="s">
        <v>78</v>
      </c>
      <c r="AV913" s="14" t="s">
        <v>78</v>
      </c>
      <c r="AW913" s="14" t="s">
        <v>31</v>
      </c>
      <c r="AX913" s="14" t="s">
        <v>69</v>
      </c>
      <c r="AY913" s="228" t="s">
        <v>153</v>
      </c>
    </row>
    <row r="914" spans="2:51" s="13" customFormat="1" ht="11.25">
      <c r="B914" s="207"/>
      <c r="C914" s="208"/>
      <c r="D914" s="209" t="s">
        <v>162</v>
      </c>
      <c r="E914" s="210" t="s">
        <v>20</v>
      </c>
      <c r="F914" s="211" t="s">
        <v>787</v>
      </c>
      <c r="G914" s="208"/>
      <c r="H914" s="210" t="s">
        <v>20</v>
      </c>
      <c r="I914" s="212"/>
      <c r="J914" s="208"/>
      <c r="K914" s="208"/>
      <c r="L914" s="213"/>
      <c r="M914" s="214"/>
      <c r="N914" s="215"/>
      <c r="O914" s="215"/>
      <c r="P914" s="215"/>
      <c r="Q914" s="215"/>
      <c r="R914" s="215"/>
      <c r="S914" s="215"/>
      <c r="T914" s="216"/>
      <c r="AT914" s="217" t="s">
        <v>162</v>
      </c>
      <c r="AU914" s="217" t="s">
        <v>78</v>
      </c>
      <c r="AV914" s="13" t="s">
        <v>76</v>
      </c>
      <c r="AW914" s="13" t="s">
        <v>31</v>
      </c>
      <c r="AX914" s="13" t="s">
        <v>69</v>
      </c>
      <c r="AY914" s="217" t="s">
        <v>153</v>
      </c>
    </row>
    <row r="915" spans="2:51" s="14" customFormat="1" ht="11.25">
      <c r="B915" s="218"/>
      <c r="C915" s="219"/>
      <c r="D915" s="209" t="s">
        <v>162</v>
      </c>
      <c r="E915" s="220" t="s">
        <v>20</v>
      </c>
      <c r="F915" s="221" t="s">
        <v>938</v>
      </c>
      <c r="G915" s="219"/>
      <c r="H915" s="222">
        <v>20.04</v>
      </c>
      <c r="I915" s="223"/>
      <c r="J915" s="219"/>
      <c r="K915" s="219"/>
      <c r="L915" s="224"/>
      <c r="M915" s="225"/>
      <c r="N915" s="226"/>
      <c r="O915" s="226"/>
      <c r="P915" s="226"/>
      <c r="Q915" s="226"/>
      <c r="R915" s="226"/>
      <c r="S915" s="226"/>
      <c r="T915" s="227"/>
      <c r="AT915" s="228" t="s">
        <v>162</v>
      </c>
      <c r="AU915" s="228" t="s">
        <v>78</v>
      </c>
      <c r="AV915" s="14" t="s">
        <v>78</v>
      </c>
      <c r="AW915" s="14" t="s">
        <v>31</v>
      </c>
      <c r="AX915" s="14" t="s">
        <v>69</v>
      </c>
      <c r="AY915" s="228" t="s">
        <v>153</v>
      </c>
    </row>
    <row r="916" spans="2:51" s="13" customFormat="1" ht="11.25">
      <c r="B916" s="207"/>
      <c r="C916" s="208"/>
      <c r="D916" s="209" t="s">
        <v>162</v>
      </c>
      <c r="E916" s="210" t="s">
        <v>20</v>
      </c>
      <c r="F916" s="211" t="s">
        <v>880</v>
      </c>
      <c r="G916" s="208"/>
      <c r="H916" s="210" t="s">
        <v>20</v>
      </c>
      <c r="I916" s="212"/>
      <c r="J916" s="208"/>
      <c r="K916" s="208"/>
      <c r="L916" s="213"/>
      <c r="M916" s="214"/>
      <c r="N916" s="215"/>
      <c r="O916" s="215"/>
      <c r="P916" s="215"/>
      <c r="Q916" s="215"/>
      <c r="R916" s="215"/>
      <c r="S916" s="215"/>
      <c r="T916" s="216"/>
      <c r="AT916" s="217" t="s">
        <v>162</v>
      </c>
      <c r="AU916" s="217" t="s">
        <v>78</v>
      </c>
      <c r="AV916" s="13" t="s">
        <v>76</v>
      </c>
      <c r="AW916" s="13" t="s">
        <v>31</v>
      </c>
      <c r="AX916" s="13" t="s">
        <v>69</v>
      </c>
      <c r="AY916" s="217" t="s">
        <v>153</v>
      </c>
    </row>
    <row r="917" spans="2:51" s="14" customFormat="1" ht="11.25">
      <c r="B917" s="218"/>
      <c r="C917" s="219"/>
      <c r="D917" s="209" t="s">
        <v>162</v>
      </c>
      <c r="E917" s="220" t="s">
        <v>20</v>
      </c>
      <c r="F917" s="221" t="s">
        <v>939</v>
      </c>
      <c r="G917" s="219"/>
      <c r="H917" s="222">
        <v>18.34</v>
      </c>
      <c r="I917" s="223"/>
      <c r="J917" s="219"/>
      <c r="K917" s="219"/>
      <c r="L917" s="224"/>
      <c r="M917" s="225"/>
      <c r="N917" s="226"/>
      <c r="O917" s="226"/>
      <c r="P917" s="226"/>
      <c r="Q917" s="226"/>
      <c r="R917" s="226"/>
      <c r="S917" s="226"/>
      <c r="T917" s="227"/>
      <c r="AT917" s="228" t="s">
        <v>162</v>
      </c>
      <c r="AU917" s="228" t="s">
        <v>78</v>
      </c>
      <c r="AV917" s="14" t="s">
        <v>78</v>
      </c>
      <c r="AW917" s="14" t="s">
        <v>31</v>
      </c>
      <c r="AX917" s="14" t="s">
        <v>69</v>
      </c>
      <c r="AY917" s="228" t="s">
        <v>153</v>
      </c>
    </row>
    <row r="918" spans="2:51" s="13" customFormat="1" ht="11.25">
      <c r="B918" s="207"/>
      <c r="C918" s="208"/>
      <c r="D918" s="209" t="s">
        <v>162</v>
      </c>
      <c r="E918" s="210" t="s">
        <v>20</v>
      </c>
      <c r="F918" s="211" t="s">
        <v>785</v>
      </c>
      <c r="G918" s="208"/>
      <c r="H918" s="210" t="s">
        <v>20</v>
      </c>
      <c r="I918" s="212"/>
      <c r="J918" s="208"/>
      <c r="K918" s="208"/>
      <c r="L918" s="213"/>
      <c r="M918" s="214"/>
      <c r="N918" s="215"/>
      <c r="O918" s="215"/>
      <c r="P918" s="215"/>
      <c r="Q918" s="215"/>
      <c r="R918" s="215"/>
      <c r="S918" s="215"/>
      <c r="T918" s="216"/>
      <c r="AT918" s="217" t="s">
        <v>162</v>
      </c>
      <c r="AU918" s="217" t="s">
        <v>78</v>
      </c>
      <c r="AV918" s="13" t="s">
        <v>76</v>
      </c>
      <c r="AW918" s="13" t="s">
        <v>31</v>
      </c>
      <c r="AX918" s="13" t="s">
        <v>69</v>
      </c>
      <c r="AY918" s="217" t="s">
        <v>153</v>
      </c>
    </row>
    <row r="919" spans="2:51" s="14" customFormat="1" ht="11.25">
      <c r="B919" s="218"/>
      <c r="C919" s="219"/>
      <c r="D919" s="209" t="s">
        <v>162</v>
      </c>
      <c r="E919" s="220" t="s">
        <v>20</v>
      </c>
      <c r="F919" s="221" t="s">
        <v>940</v>
      </c>
      <c r="G919" s="219"/>
      <c r="H919" s="222">
        <v>13.06</v>
      </c>
      <c r="I919" s="223"/>
      <c r="J919" s="219"/>
      <c r="K919" s="219"/>
      <c r="L919" s="224"/>
      <c r="M919" s="225"/>
      <c r="N919" s="226"/>
      <c r="O919" s="226"/>
      <c r="P919" s="226"/>
      <c r="Q919" s="226"/>
      <c r="R919" s="226"/>
      <c r="S919" s="226"/>
      <c r="T919" s="227"/>
      <c r="AT919" s="228" t="s">
        <v>162</v>
      </c>
      <c r="AU919" s="228" t="s">
        <v>78</v>
      </c>
      <c r="AV919" s="14" t="s">
        <v>78</v>
      </c>
      <c r="AW919" s="14" t="s">
        <v>31</v>
      </c>
      <c r="AX919" s="14" t="s">
        <v>69</v>
      </c>
      <c r="AY919" s="228" t="s">
        <v>153</v>
      </c>
    </row>
    <row r="920" spans="2:51" s="13" customFormat="1" ht="11.25">
      <c r="B920" s="207"/>
      <c r="C920" s="208"/>
      <c r="D920" s="209" t="s">
        <v>162</v>
      </c>
      <c r="E920" s="210" t="s">
        <v>20</v>
      </c>
      <c r="F920" s="211" t="s">
        <v>781</v>
      </c>
      <c r="G920" s="208"/>
      <c r="H920" s="210" t="s">
        <v>20</v>
      </c>
      <c r="I920" s="212"/>
      <c r="J920" s="208"/>
      <c r="K920" s="208"/>
      <c r="L920" s="213"/>
      <c r="M920" s="214"/>
      <c r="N920" s="215"/>
      <c r="O920" s="215"/>
      <c r="P920" s="215"/>
      <c r="Q920" s="215"/>
      <c r="R920" s="215"/>
      <c r="S920" s="215"/>
      <c r="T920" s="216"/>
      <c r="AT920" s="217" t="s">
        <v>162</v>
      </c>
      <c r="AU920" s="217" t="s">
        <v>78</v>
      </c>
      <c r="AV920" s="13" t="s">
        <v>76</v>
      </c>
      <c r="AW920" s="13" t="s">
        <v>31</v>
      </c>
      <c r="AX920" s="13" t="s">
        <v>69</v>
      </c>
      <c r="AY920" s="217" t="s">
        <v>153</v>
      </c>
    </row>
    <row r="921" spans="2:51" s="14" customFormat="1" ht="11.25">
      <c r="B921" s="218"/>
      <c r="C921" s="219"/>
      <c r="D921" s="209" t="s">
        <v>162</v>
      </c>
      <c r="E921" s="220" t="s">
        <v>20</v>
      </c>
      <c r="F921" s="221" t="s">
        <v>941</v>
      </c>
      <c r="G921" s="219"/>
      <c r="H921" s="222">
        <v>14.96</v>
      </c>
      <c r="I921" s="223"/>
      <c r="J921" s="219"/>
      <c r="K921" s="219"/>
      <c r="L921" s="224"/>
      <c r="M921" s="225"/>
      <c r="N921" s="226"/>
      <c r="O921" s="226"/>
      <c r="P921" s="226"/>
      <c r="Q921" s="226"/>
      <c r="R921" s="226"/>
      <c r="S921" s="226"/>
      <c r="T921" s="227"/>
      <c r="AT921" s="228" t="s">
        <v>162</v>
      </c>
      <c r="AU921" s="228" t="s">
        <v>78</v>
      </c>
      <c r="AV921" s="14" t="s">
        <v>78</v>
      </c>
      <c r="AW921" s="14" t="s">
        <v>31</v>
      </c>
      <c r="AX921" s="14" t="s">
        <v>69</v>
      </c>
      <c r="AY921" s="228" t="s">
        <v>153</v>
      </c>
    </row>
    <row r="922" spans="2:51" s="13" customFormat="1" ht="11.25">
      <c r="B922" s="207"/>
      <c r="C922" s="208"/>
      <c r="D922" s="209" t="s">
        <v>162</v>
      </c>
      <c r="E922" s="210" t="s">
        <v>20</v>
      </c>
      <c r="F922" s="211" t="s">
        <v>882</v>
      </c>
      <c r="G922" s="208"/>
      <c r="H922" s="210" t="s">
        <v>20</v>
      </c>
      <c r="I922" s="212"/>
      <c r="J922" s="208"/>
      <c r="K922" s="208"/>
      <c r="L922" s="213"/>
      <c r="M922" s="214"/>
      <c r="N922" s="215"/>
      <c r="O922" s="215"/>
      <c r="P922" s="215"/>
      <c r="Q922" s="215"/>
      <c r="R922" s="215"/>
      <c r="S922" s="215"/>
      <c r="T922" s="216"/>
      <c r="AT922" s="217" t="s">
        <v>162</v>
      </c>
      <c r="AU922" s="217" t="s">
        <v>78</v>
      </c>
      <c r="AV922" s="13" t="s">
        <v>76</v>
      </c>
      <c r="AW922" s="13" t="s">
        <v>31</v>
      </c>
      <c r="AX922" s="13" t="s">
        <v>69</v>
      </c>
      <c r="AY922" s="217" t="s">
        <v>153</v>
      </c>
    </row>
    <row r="923" spans="2:51" s="14" customFormat="1" ht="11.25">
      <c r="B923" s="218"/>
      <c r="C923" s="219"/>
      <c r="D923" s="209" t="s">
        <v>162</v>
      </c>
      <c r="E923" s="220" t="s">
        <v>20</v>
      </c>
      <c r="F923" s="221" t="s">
        <v>942</v>
      </c>
      <c r="G923" s="219"/>
      <c r="H923" s="222">
        <v>17.34</v>
      </c>
      <c r="I923" s="223"/>
      <c r="J923" s="219"/>
      <c r="K923" s="219"/>
      <c r="L923" s="224"/>
      <c r="M923" s="225"/>
      <c r="N923" s="226"/>
      <c r="O923" s="226"/>
      <c r="P923" s="226"/>
      <c r="Q923" s="226"/>
      <c r="R923" s="226"/>
      <c r="S923" s="226"/>
      <c r="T923" s="227"/>
      <c r="AT923" s="228" t="s">
        <v>162</v>
      </c>
      <c r="AU923" s="228" t="s">
        <v>78</v>
      </c>
      <c r="AV923" s="14" t="s">
        <v>78</v>
      </c>
      <c r="AW923" s="14" t="s">
        <v>31</v>
      </c>
      <c r="AX923" s="14" t="s">
        <v>69</v>
      </c>
      <c r="AY923" s="228" t="s">
        <v>153</v>
      </c>
    </row>
    <row r="924" spans="2:51" s="13" customFormat="1" ht="11.25">
      <c r="B924" s="207"/>
      <c r="C924" s="208"/>
      <c r="D924" s="209" t="s">
        <v>162</v>
      </c>
      <c r="E924" s="210" t="s">
        <v>20</v>
      </c>
      <c r="F924" s="211" t="s">
        <v>884</v>
      </c>
      <c r="G924" s="208"/>
      <c r="H924" s="210" t="s">
        <v>20</v>
      </c>
      <c r="I924" s="212"/>
      <c r="J924" s="208"/>
      <c r="K924" s="208"/>
      <c r="L924" s="213"/>
      <c r="M924" s="214"/>
      <c r="N924" s="215"/>
      <c r="O924" s="215"/>
      <c r="P924" s="215"/>
      <c r="Q924" s="215"/>
      <c r="R924" s="215"/>
      <c r="S924" s="215"/>
      <c r="T924" s="216"/>
      <c r="AT924" s="217" t="s">
        <v>162</v>
      </c>
      <c r="AU924" s="217" t="s">
        <v>78</v>
      </c>
      <c r="AV924" s="13" t="s">
        <v>76</v>
      </c>
      <c r="AW924" s="13" t="s">
        <v>31</v>
      </c>
      <c r="AX924" s="13" t="s">
        <v>69</v>
      </c>
      <c r="AY924" s="217" t="s">
        <v>153</v>
      </c>
    </row>
    <row r="925" spans="2:51" s="14" customFormat="1" ht="11.25">
      <c r="B925" s="218"/>
      <c r="C925" s="219"/>
      <c r="D925" s="209" t="s">
        <v>162</v>
      </c>
      <c r="E925" s="220" t="s">
        <v>20</v>
      </c>
      <c r="F925" s="221" t="s">
        <v>943</v>
      </c>
      <c r="G925" s="219"/>
      <c r="H925" s="222">
        <v>5.72</v>
      </c>
      <c r="I925" s="223"/>
      <c r="J925" s="219"/>
      <c r="K925" s="219"/>
      <c r="L925" s="224"/>
      <c r="M925" s="225"/>
      <c r="N925" s="226"/>
      <c r="O925" s="226"/>
      <c r="P925" s="226"/>
      <c r="Q925" s="226"/>
      <c r="R925" s="226"/>
      <c r="S925" s="226"/>
      <c r="T925" s="227"/>
      <c r="AT925" s="228" t="s">
        <v>162</v>
      </c>
      <c r="AU925" s="228" t="s">
        <v>78</v>
      </c>
      <c r="AV925" s="14" t="s">
        <v>78</v>
      </c>
      <c r="AW925" s="14" t="s">
        <v>31</v>
      </c>
      <c r="AX925" s="14" t="s">
        <v>69</v>
      </c>
      <c r="AY925" s="228" t="s">
        <v>153</v>
      </c>
    </row>
    <row r="926" spans="2:51" s="13" customFormat="1" ht="11.25">
      <c r="B926" s="207"/>
      <c r="C926" s="208"/>
      <c r="D926" s="209" t="s">
        <v>162</v>
      </c>
      <c r="E926" s="210" t="s">
        <v>20</v>
      </c>
      <c r="F926" s="211" t="s">
        <v>456</v>
      </c>
      <c r="G926" s="208"/>
      <c r="H926" s="210" t="s">
        <v>20</v>
      </c>
      <c r="I926" s="212"/>
      <c r="J926" s="208"/>
      <c r="K926" s="208"/>
      <c r="L926" s="213"/>
      <c r="M926" s="214"/>
      <c r="N926" s="215"/>
      <c r="O926" s="215"/>
      <c r="P926" s="215"/>
      <c r="Q926" s="215"/>
      <c r="R926" s="215"/>
      <c r="S926" s="215"/>
      <c r="T926" s="216"/>
      <c r="AT926" s="217" t="s">
        <v>162</v>
      </c>
      <c r="AU926" s="217" t="s">
        <v>78</v>
      </c>
      <c r="AV926" s="13" t="s">
        <v>76</v>
      </c>
      <c r="AW926" s="13" t="s">
        <v>31</v>
      </c>
      <c r="AX926" s="13" t="s">
        <v>69</v>
      </c>
      <c r="AY926" s="217" t="s">
        <v>153</v>
      </c>
    </row>
    <row r="927" spans="2:51" s="14" customFormat="1" ht="11.25">
      <c r="B927" s="218"/>
      <c r="C927" s="219"/>
      <c r="D927" s="209" t="s">
        <v>162</v>
      </c>
      <c r="E927" s="220" t="s">
        <v>20</v>
      </c>
      <c r="F927" s="221" t="s">
        <v>944</v>
      </c>
      <c r="G927" s="219"/>
      <c r="H927" s="222">
        <v>12.84</v>
      </c>
      <c r="I927" s="223"/>
      <c r="J927" s="219"/>
      <c r="K927" s="219"/>
      <c r="L927" s="224"/>
      <c r="M927" s="225"/>
      <c r="N927" s="226"/>
      <c r="O927" s="226"/>
      <c r="P927" s="226"/>
      <c r="Q927" s="226"/>
      <c r="R927" s="226"/>
      <c r="S927" s="226"/>
      <c r="T927" s="227"/>
      <c r="AT927" s="228" t="s">
        <v>162</v>
      </c>
      <c r="AU927" s="228" t="s">
        <v>78</v>
      </c>
      <c r="AV927" s="14" t="s">
        <v>78</v>
      </c>
      <c r="AW927" s="14" t="s">
        <v>31</v>
      </c>
      <c r="AX927" s="14" t="s">
        <v>69</v>
      </c>
      <c r="AY927" s="228" t="s">
        <v>153</v>
      </c>
    </row>
    <row r="928" spans="2:51" s="13" customFormat="1" ht="11.25">
      <c r="B928" s="207"/>
      <c r="C928" s="208"/>
      <c r="D928" s="209" t="s">
        <v>162</v>
      </c>
      <c r="E928" s="210" t="s">
        <v>20</v>
      </c>
      <c r="F928" s="211" t="s">
        <v>458</v>
      </c>
      <c r="G928" s="208"/>
      <c r="H928" s="210" t="s">
        <v>20</v>
      </c>
      <c r="I928" s="212"/>
      <c r="J928" s="208"/>
      <c r="K928" s="208"/>
      <c r="L928" s="213"/>
      <c r="M928" s="214"/>
      <c r="N928" s="215"/>
      <c r="O928" s="215"/>
      <c r="P928" s="215"/>
      <c r="Q928" s="215"/>
      <c r="R928" s="215"/>
      <c r="S928" s="215"/>
      <c r="T928" s="216"/>
      <c r="AT928" s="217" t="s">
        <v>162</v>
      </c>
      <c r="AU928" s="217" t="s">
        <v>78</v>
      </c>
      <c r="AV928" s="13" t="s">
        <v>76</v>
      </c>
      <c r="AW928" s="13" t="s">
        <v>31</v>
      </c>
      <c r="AX928" s="13" t="s">
        <v>69</v>
      </c>
      <c r="AY928" s="217" t="s">
        <v>153</v>
      </c>
    </row>
    <row r="929" spans="1:65" s="14" customFormat="1" ht="11.25">
      <c r="B929" s="218"/>
      <c r="C929" s="219"/>
      <c r="D929" s="209" t="s">
        <v>162</v>
      </c>
      <c r="E929" s="220" t="s">
        <v>20</v>
      </c>
      <c r="F929" s="221" t="s">
        <v>945</v>
      </c>
      <c r="G929" s="219"/>
      <c r="H929" s="222">
        <v>16.14</v>
      </c>
      <c r="I929" s="223"/>
      <c r="J929" s="219"/>
      <c r="K929" s="219"/>
      <c r="L929" s="224"/>
      <c r="M929" s="225"/>
      <c r="N929" s="226"/>
      <c r="O929" s="226"/>
      <c r="P929" s="226"/>
      <c r="Q929" s="226"/>
      <c r="R929" s="226"/>
      <c r="S929" s="226"/>
      <c r="T929" s="227"/>
      <c r="AT929" s="228" t="s">
        <v>162</v>
      </c>
      <c r="AU929" s="228" t="s">
        <v>78</v>
      </c>
      <c r="AV929" s="14" t="s">
        <v>78</v>
      </c>
      <c r="AW929" s="14" t="s">
        <v>31</v>
      </c>
      <c r="AX929" s="14" t="s">
        <v>69</v>
      </c>
      <c r="AY929" s="228" t="s">
        <v>153</v>
      </c>
    </row>
    <row r="930" spans="1:65" s="13" customFormat="1" ht="11.25">
      <c r="B930" s="207"/>
      <c r="C930" s="208"/>
      <c r="D930" s="209" t="s">
        <v>162</v>
      </c>
      <c r="E930" s="210" t="s">
        <v>20</v>
      </c>
      <c r="F930" s="211" t="s">
        <v>459</v>
      </c>
      <c r="G930" s="208"/>
      <c r="H930" s="210" t="s">
        <v>20</v>
      </c>
      <c r="I930" s="212"/>
      <c r="J930" s="208"/>
      <c r="K930" s="208"/>
      <c r="L930" s="213"/>
      <c r="M930" s="214"/>
      <c r="N930" s="215"/>
      <c r="O930" s="215"/>
      <c r="P930" s="215"/>
      <c r="Q930" s="215"/>
      <c r="R930" s="215"/>
      <c r="S930" s="215"/>
      <c r="T930" s="216"/>
      <c r="AT930" s="217" t="s">
        <v>162</v>
      </c>
      <c r="AU930" s="217" t="s">
        <v>78</v>
      </c>
      <c r="AV930" s="13" t="s">
        <v>76</v>
      </c>
      <c r="AW930" s="13" t="s">
        <v>31</v>
      </c>
      <c r="AX930" s="13" t="s">
        <v>69</v>
      </c>
      <c r="AY930" s="217" t="s">
        <v>153</v>
      </c>
    </row>
    <row r="931" spans="1:65" s="14" customFormat="1" ht="11.25">
      <c r="B931" s="218"/>
      <c r="C931" s="219"/>
      <c r="D931" s="209" t="s">
        <v>162</v>
      </c>
      <c r="E931" s="220" t="s">
        <v>20</v>
      </c>
      <c r="F931" s="221" t="s">
        <v>946</v>
      </c>
      <c r="G931" s="219"/>
      <c r="H931" s="222">
        <v>16.16</v>
      </c>
      <c r="I931" s="223"/>
      <c r="J931" s="219"/>
      <c r="K931" s="219"/>
      <c r="L931" s="224"/>
      <c r="M931" s="225"/>
      <c r="N931" s="226"/>
      <c r="O931" s="226"/>
      <c r="P931" s="226"/>
      <c r="Q931" s="226"/>
      <c r="R931" s="226"/>
      <c r="S931" s="226"/>
      <c r="T931" s="227"/>
      <c r="AT931" s="228" t="s">
        <v>162</v>
      </c>
      <c r="AU931" s="228" t="s">
        <v>78</v>
      </c>
      <c r="AV931" s="14" t="s">
        <v>78</v>
      </c>
      <c r="AW931" s="14" t="s">
        <v>31</v>
      </c>
      <c r="AX931" s="14" t="s">
        <v>69</v>
      </c>
      <c r="AY931" s="228" t="s">
        <v>153</v>
      </c>
    </row>
    <row r="932" spans="1:65" s="15" customFormat="1" ht="11.25">
      <c r="B932" s="229"/>
      <c r="C932" s="230"/>
      <c r="D932" s="209" t="s">
        <v>162</v>
      </c>
      <c r="E932" s="231" t="s">
        <v>20</v>
      </c>
      <c r="F932" s="232" t="s">
        <v>173</v>
      </c>
      <c r="G932" s="230"/>
      <c r="H932" s="233">
        <v>323.87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AT932" s="239" t="s">
        <v>162</v>
      </c>
      <c r="AU932" s="239" t="s">
        <v>78</v>
      </c>
      <c r="AV932" s="15" t="s">
        <v>92</v>
      </c>
      <c r="AW932" s="15" t="s">
        <v>31</v>
      </c>
      <c r="AX932" s="15" t="s">
        <v>69</v>
      </c>
      <c r="AY932" s="239" t="s">
        <v>153</v>
      </c>
    </row>
    <row r="933" spans="1:65" s="13" customFormat="1" ht="11.25">
      <c r="B933" s="207"/>
      <c r="C933" s="208"/>
      <c r="D933" s="209" t="s">
        <v>162</v>
      </c>
      <c r="E933" s="210" t="s">
        <v>20</v>
      </c>
      <c r="F933" s="211" t="s">
        <v>174</v>
      </c>
      <c r="G933" s="208"/>
      <c r="H933" s="210" t="s">
        <v>20</v>
      </c>
      <c r="I933" s="212"/>
      <c r="J933" s="208"/>
      <c r="K933" s="208"/>
      <c r="L933" s="213"/>
      <c r="M933" s="214"/>
      <c r="N933" s="215"/>
      <c r="O933" s="215"/>
      <c r="P933" s="215"/>
      <c r="Q933" s="215"/>
      <c r="R933" s="215"/>
      <c r="S933" s="215"/>
      <c r="T933" s="216"/>
      <c r="AT933" s="217" t="s">
        <v>162</v>
      </c>
      <c r="AU933" s="217" t="s">
        <v>78</v>
      </c>
      <c r="AV933" s="13" t="s">
        <v>76</v>
      </c>
      <c r="AW933" s="13" t="s">
        <v>31</v>
      </c>
      <c r="AX933" s="13" t="s">
        <v>69</v>
      </c>
      <c r="AY933" s="217" t="s">
        <v>153</v>
      </c>
    </row>
    <row r="934" spans="1:65" s="14" customFormat="1" ht="11.25">
      <c r="B934" s="218"/>
      <c r="C934" s="219"/>
      <c r="D934" s="209" t="s">
        <v>162</v>
      </c>
      <c r="E934" s="220" t="s">
        <v>20</v>
      </c>
      <c r="F934" s="221" t="s">
        <v>947</v>
      </c>
      <c r="G934" s="219"/>
      <c r="H934" s="222">
        <v>48.581000000000003</v>
      </c>
      <c r="I934" s="223"/>
      <c r="J934" s="219"/>
      <c r="K934" s="219"/>
      <c r="L934" s="224"/>
      <c r="M934" s="225"/>
      <c r="N934" s="226"/>
      <c r="O934" s="226"/>
      <c r="P934" s="226"/>
      <c r="Q934" s="226"/>
      <c r="R934" s="226"/>
      <c r="S934" s="226"/>
      <c r="T934" s="227"/>
      <c r="AT934" s="228" t="s">
        <v>162</v>
      </c>
      <c r="AU934" s="228" t="s">
        <v>78</v>
      </c>
      <c r="AV934" s="14" t="s">
        <v>78</v>
      </c>
      <c r="AW934" s="14" t="s">
        <v>31</v>
      </c>
      <c r="AX934" s="14" t="s">
        <v>69</v>
      </c>
      <c r="AY934" s="228" t="s">
        <v>153</v>
      </c>
    </row>
    <row r="935" spans="1:65" s="16" customFormat="1" ht="11.25">
      <c r="B935" s="240"/>
      <c r="C935" s="241"/>
      <c r="D935" s="209" t="s">
        <v>162</v>
      </c>
      <c r="E935" s="242" t="s">
        <v>20</v>
      </c>
      <c r="F935" s="243" t="s">
        <v>176</v>
      </c>
      <c r="G935" s="241"/>
      <c r="H935" s="244">
        <v>372.45100000000002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AT935" s="250" t="s">
        <v>162</v>
      </c>
      <c r="AU935" s="250" t="s">
        <v>78</v>
      </c>
      <c r="AV935" s="16" t="s">
        <v>160</v>
      </c>
      <c r="AW935" s="16" t="s">
        <v>31</v>
      </c>
      <c r="AX935" s="16" t="s">
        <v>76</v>
      </c>
      <c r="AY935" s="250" t="s">
        <v>153</v>
      </c>
    </row>
    <row r="936" spans="1:65" s="2" customFormat="1" ht="16.5" customHeight="1">
      <c r="A936" s="36"/>
      <c r="B936" s="37"/>
      <c r="C936" s="194" t="s">
        <v>948</v>
      </c>
      <c r="D936" s="194" t="s">
        <v>155</v>
      </c>
      <c r="E936" s="195" t="s">
        <v>949</v>
      </c>
      <c r="F936" s="196" t="s">
        <v>950</v>
      </c>
      <c r="G936" s="197" t="s">
        <v>274</v>
      </c>
      <c r="H936" s="198">
        <v>214.67099999999999</v>
      </c>
      <c r="I936" s="199"/>
      <c r="J936" s="200">
        <f>ROUND(I936*H936,2)</f>
        <v>0</v>
      </c>
      <c r="K936" s="196" t="s">
        <v>159</v>
      </c>
      <c r="L936" s="41"/>
      <c r="M936" s="201" t="s">
        <v>20</v>
      </c>
      <c r="N936" s="202" t="s">
        <v>40</v>
      </c>
      <c r="O936" s="66"/>
      <c r="P936" s="203">
        <f>O936*H936</f>
        <v>0</v>
      </c>
      <c r="Q936" s="203">
        <v>1.4935E-5</v>
      </c>
      <c r="R936" s="203">
        <f>Q936*H936</f>
        <v>3.206111385E-3</v>
      </c>
      <c r="S936" s="203">
        <v>0</v>
      </c>
      <c r="T936" s="204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205" t="s">
        <v>304</v>
      </c>
      <c r="AT936" s="205" t="s">
        <v>155</v>
      </c>
      <c r="AU936" s="205" t="s">
        <v>78</v>
      </c>
      <c r="AY936" s="19" t="s">
        <v>153</v>
      </c>
      <c r="BE936" s="206">
        <f>IF(N936="základní",J936,0)</f>
        <v>0</v>
      </c>
      <c r="BF936" s="206">
        <f>IF(N936="snížená",J936,0)</f>
        <v>0</v>
      </c>
      <c r="BG936" s="206">
        <f>IF(N936="zákl. přenesená",J936,0)</f>
        <v>0</v>
      </c>
      <c r="BH936" s="206">
        <f>IF(N936="sníž. přenesená",J936,0)</f>
        <v>0</v>
      </c>
      <c r="BI936" s="206">
        <f>IF(N936="nulová",J936,0)</f>
        <v>0</v>
      </c>
      <c r="BJ936" s="19" t="s">
        <v>76</v>
      </c>
      <c r="BK936" s="206">
        <f>ROUND(I936*H936,2)</f>
        <v>0</v>
      </c>
      <c r="BL936" s="19" t="s">
        <v>304</v>
      </c>
      <c r="BM936" s="205" t="s">
        <v>951</v>
      </c>
    </row>
    <row r="937" spans="1:65" s="13" customFormat="1" ht="11.25">
      <c r="B937" s="207"/>
      <c r="C937" s="208"/>
      <c r="D937" s="209" t="s">
        <v>162</v>
      </c>
      <c r="E937" s="210" t="s">
        <v>20</v>
      </c>
      <c r="F937" s="211" t="s">
        <v>872</v>
      </c>
      <c r="G937" s="208"/>
      <c r="H937" s="210" t="s">
        <v>20</v>
      </c>
      <c r="I937" s="212"/>
      <c r="J937" s="208"/>
      <c r="K937" s="208"/>
      <c r="L937" s="213"/>
      <c r="M937" s="214"/>
      <c r="N937" s="215"/>
      <c r="O937" s="215"/>
      <c r="P937" s="215"/>
      <c r="Q937" s="215"/>
      <c r="R937" s="215"/>
      <c r="S937" s="215"/>
      <c r="T937" s="216"/>
      <c r="AT937" s="217" t="s">
        <v>162</v>
      </c>
      <c r="AU937" s="217" t="s">
        <v>78</v>
      </c>
      <c r="AV937" s="13" t="s">
        <v>76</v>
      </c>
      <c r="AW937" s="13" t="s">
        <v>31</v>
      </c>
      <c r="AX937" s="13" t="s">
        <v>69</v>
      </c>
      <c r="AY937" s="217" t="s">
        <v>153</v>
      </c>
    </row>
    <row r="938" spans="1:65" s="14" customFormat="1" ht="11.25">
      <c r="B938" s="218"/>
      <c r="C938" s="219"/>
      <c r="D938" s="209" t="s">
        <v>162</v>
      </c>
      <c r="E938" s="220" t="s">
        <v>20</v>
      </c>
      <c r="F938" s="221" t="s">
        <v>952</v>
      </c>
      <c r="G938" s="219"/>
      <c r="H938" s="222">
        <v>22.54</v>
      </c>
      <c r="I938" s="223"/>
      <c r="J938" s="219"/>
      <c r="K938" s="219"/>
      <c r="L938" s="224"/>
      <c r="M938" s="225"/>
      <c r="N938" s="226"/>
      <c r="O938" s="226"/>
      <c r="P938" s="226"/>
      <c r="Q938" s="226"/>
      <c r="R938" s="226"/>
      <c r="S938" s="226"/>
      <c r="T938" s="227"/>
      <c r="AT938" s="228" t="s">
        <v>162</v>
      </c>
      <c r="AU938" s="228" t="s">
        <v>78</v>
      </c>
      <c r="AV938" s="14" t="s">
        <v>78</v>
      </c>
      <c r="AW938" s="14" t="s">
        <v>31</v>
      </c>
      <c r="AX938" s="14" t="s">
        <v>69</v>
      </c>
      <c r="AY938" s="228" t="s">
        <v>153</v>
      </c>
    </row>
    <row r="939" spans="1:65" s="13" customFormat="1" ht="11.25">
      <c r="B939" s="207"/>
      <c r="C939" s="208"/>
      <c r="D939" s="209" t="s">
        <v>162</v>
      </c>
      <c r="E939" s="210" t="s">
        <v>20</v>
      </c>
      <c r="F939" s="211" t="s">
        <v>465</v>
      </c>
      <c r="G939" s="208"/>
      <c r="H939" s="210" t="s">
        <v>20</v>
      </c>
      <c r="I939" s="212"/>
      <c r="J939" s="208"/>
      <c r="K939" s="208"/>
      <c r="L939" s="213"/>
      <c r="M939" s="214"/>
      <c r="N939" s="215"/>
      <c r="O939" s="215"/>
      <c r="P939" s="215"/>
      <c r="Q939" s="215"/>
      <c r="R939" s="215"/>
      <c r="S939" s="215"/>
      <c r="T939" s="216"/>
      <c r="AT939" s="217" t="s">
        <v>162</v>
      </c>
      <c r="AU939" s="217" t="s">
        <v>78</v>
      </c>
      <c r="AV939" s="13" t="s">
        <v>76</v>
      </c>
      <c r="AW939" s="13" t="s">
        <v>31</v>
      </c>
      <c r="AX939" s="13" t="s">
        <v>69</v>
      </c>
      <c r="AY939" s="217" t="s">
        <v>153</v>
      </c>
    </row>
    <row r="940" spans="1:65" s="14" customFormat="1" ht="11.25">
      <c r="B940" s="218"/>
      <c r="C940" s="219"/>
      <c r="D940" s="209" t="s">
        <v>162</v>
      </c>
      <c r="E940" s="220" t="s">
        <v>20</v>
      </c>
      <c r="F940" s="221" t="s">
        <v>953</v>
      </c>
      <c r="G940" s="219"/>
      <c r="H940" s="222">
        <v>17.899999999999999</v>
      </c>
      <c r="I940" s="223"/>
      <c r="J940" s="219"/>
      <c r="K940" s="219"/>
      <c r="L940" s="224"/>
      <c r="M940" s="225"/>
      <c r="N940" s="226"/>
      <c r="O940" s="226"/>
      <c r="P940" s="226"/>
      <c r="Q940" s="226"/>
      <c r="R940" s="226"/>
      <c r="S940" s="226"/>
      <c r="T940" s="227"/>
      <c r="AT940" s="228" t="s">
        <v>162</v>
      </c>
      <c r="AU940" s="228" t="s">
        <v>78</v>
      </c>
      <c r="AV940" s="14" t="s">
        <v>78</v>
      </c>
      <c r="AW940" s="14" t="s">
        <v>31</v>
      </c>
      <c r="AX940" s="14" t="s">
        <v>69</v>
      </c>
      <c r="AY940" s="228" t="s">
        <v>153</v>
      </c>
    </row>
    <row r="941" spans="1:65" s="13" customFormat="1" ht="11.25">
      <c r="B941" s="207"/>
      <c r="C941" s="208"/>
      <c r="D941" s="209" t="s">
        <v>162</v>
      </c>
      <c r="E941" s="210" t="s">
        <v>20</v>
      </c>
      <c r="F941" s="211" t="s">
        <v>875</v>
      </c>
      <c r="G941" s="208"/>
      <c r="H941" s="210" t="s">
        <v>20</v>
      </c>
      <c r="I941" s="212"/>
      <c r="J941" s="208"/>
      <c r="K941" s="208"/>
      <c r="L941" s="213"/>
      <c r="M941" s="214"/>
      <c r="N941" s="215"/>
      <c r="O941" s="215"/>
      <c r="P941" s="215"/>
      <c r="Q941" s="215"/>
      <c r="R941" s="215"/>
      <c r="S941" s="215"/>
      <c r="T941" s="216"/>
      <c r="AT941" s="217" t="s">
        <v>162</v>
      </c>
      <c r="AU941" s="217" t="s">
        <v>78</v>
      </c>
      <c r="AV941" s="13" t="s">
        <v>76</v>
      </c>
      <c r="AW941" s="13" t="s">
        <v>31</v>
      </c>
      <c r="AX941" s="13" t="s">
        <v>69</v>
      </c>
      <c r="AY941" s="217" t="s">
        <v>153</v>
      </c>
    </row>
    <row r="942" spans="1:65" s="14" customFormat="1" ht="11.25">
      <c r="B942" s="218"/>
      <c r="C942" s="219"/>
      <c r="D942" s="209" t="s">
        <v>162</v>
      </c>
      <c r="E942" s="220" t="s">
        <v>20</v>
      </c>
      <c r="F942" s="221" t="s">
        <v>954</v>
      </c>
      <c r="G942" s="219"/>
      <c r="H942" s="222">
        <v>21.74</v>
      </c>
      <c r="I942" s="223"/>
      <c r="J942" s="219"/>
      <c r="K942" s="219"/>
      <c r="L942" s="224"/>
      <c r="M942" s="225"/>
      <c r="N942" s="226"/>
      <c r="O942" s="226"/>
      <c r="P942" s="226"/>
      <c r="Q942" s="226"/>
      <c r="R942" s="226"/>
      <c r="S942" s="226"/>
      <c r="T942" s="227"/>
      <c r="AT942" s="228" t="s">
        <v>162</v>
      </c>
      <c r="AU942" s="228" t="s">
        <v>78</v>
      </c>
      <c r="AV942" s="14" t="s">
        <v>78</v>
      </c>
      <c r="AW942" s="14" t="s">
        <v>31</v>
      </c>
      <c r="AX942" s="14" t="s">
        <v>69</v>
      </c>
      <c r="AY942" s="228" t="s">
        <v>153</v>
      </c>
    </row>
    <row r="943" spans="1:65" s="13" customFormat="1" ht="11.25">
      <c r="B943" s="207"/>
      <c r="C943" s="208"/>
      <c r="D943" s="209" t="s">
        <v>162</v>
      </c>
      <c r="E943" s="210" t="s">
        <v>20</v>
      </c>
      <c r="F943" s="211" t="s">
        <v>877</v>
      </c>
      <c r="G943" s="208"/>
      <c r="H943" s="210" t="s">
        <v>20</v>
      </c>
      <c r="I943" s="212"/>
      <c r="J943" s="208"/>
      <c r="K943" s="208"/>
      <c r="L943" s="213"/>
      <c r="M943" s="214"/>
      <c r="N943" s="215"/>
      <c r="O943" s="215"/>
      <c r="P943" s="215"/>
      <c r="Q943" s="215"/>
      <c r="R943" s="215"/>
      <c r="S943" s="215"/>
      <c r="T943" s="216"/>
      <c r="AT943" s="217" t="s">
        <v>162</v>
      </c>
      <c r="AU943" s="217" t="s">
        <v>78</v>
      </c>
      <c r="AV943" s="13" t="s">
        <v>76</v>
      </c>
      <c r="AW943" s="13" t="s">
        <v>31</v>
      </c>
      <c r="AX943" s="13" t="s">
        <v>69</v>
      </c>
      <c r="AY943" s="217" t="s">
        <v>153</v>
      </c>
    </row>
    <row r="944" spans="1:65" s="14" customFormat="1" ht="11.25">
      <c r="B944" s="218"/>
      <c r="C944" s="219"/>
      <c r="D944" s="209" t="s">
        <v>162</v>
      </c>
      <c r="E944" s="220" t="s">
        <v>20</v>
      </c>
      <c r="F944" s="221" t="s">
        <v>955</v>
      </c>
      <c r="G944" s="219"/>
      <c r="H944" s="222">
        <v>14.66</v>
      </c>
      <c r="I944" s="223"/>
      <c r="J944" s="219"/>
      <c r="K944" s="219"/>
      <c r="L944" s="224"/>
      <c r="M944" s="225"/>
      <c r="N944" s="226"/>
      <c r="O944" s="226"/>
      <c r="P944" s="226"/>
      <c r="Q944" s="226"/>
      <c r="R944" s="226"/>
      <c r="S944" s="226"/>
      <c r="T944" s="227"/>
      <c r="AT944" s="228" t="s">
        <v>162</v>
      </c>
      <c r="AU944" s="228" t="s">
        <v>78</v>
      </c>
      <c r="AV944" s="14" t="s">
        <v>78</v>
      </c>
      <c r="AW944" s="14" t="s">
        <v>31</v>
      </c>
      <c r="AX944" s="14" t="s">
        <v>69</v>
      </c>
      <c r="AY944" s="228" t="s">
        <v>153</v>
      </c>
    </row>
    <row r="945" spans="2:51" s="13" customFormat="1" ht="11.25">
      <c r="B945" s="207"/>
      <c r="C945" s="208"/>
      <c r="D945" s="209" t="s">
        <v>162</v>
      </c>
      <c r="E945" s="210" t="s">
        <v>20</v>
      </c>
      <c r="F945" s="211" t="s">
        <v>462</v>
      </c>
      <c r="G945" s="208"/>
      <c r="H945" s="210" t="s">
        <v>20</v>
      </c>
      <c r="I945" s="212"/>
      <c r="J945" s="208"/>
      <c r="K945" s="208"/>
      <c r="L945" s="213"/>
      <c r="M945" s="214"/>
      <c r="N945" s="215"/>
      <c r="O945" s="215"/>
      <c r="P945" s="215"/>
      <c r="Q945" s="215"/>
      <c r="R945" s="215"/>
      <c r="S945" s="215"/>
      <c r="T945" s="216"/>
      <c r="AT945" s="217" t="s">
        <v>162</v>
      </c>
      <c r="AU945" s="217" t="s">
        <v>78</v>
      </c>
      <c r="AV945" s="13" t="s">
        <v>76</v>
      </c>
      <c r="AW945" s="13" t="s">
        <v>31</v>
      </c>
      <c r="AX945" s="13" t="s">
        <v>69</v>
      </c>
      <c r="AY945" s="217" t="s">
        <v>153</v>
      </c>
    </row>
    <row r="946" spans="2:51" s="14" customFormat="1" ht="11.25">
      <c r="B946" s="218"/>
      <c r="C946" s="219"/>
      <c r="D946" s="209" t="s">
        <v>162</v>
      </c>
      <c r="E946" s="220" t="s">
        <v>20</v>
      </c>
      <c r="F946" s="221" t="s">
        <v>956</v>
      </c>
      <c r="G946" s="219"/>
      <c r="H946" s="222">
        <v>26.36</v>
      </c>
      <c r="I946" s="223"/>
      <c r="J946" s="219"/>
      <c r="K946" s="219"/>
      <c r="L946" s="224"/>
      <c r="M946" s="225"/>
      <c r="N946" s="226"/>
      <c r="O946" s="226"/>
      <c r="P946" s="226"/>
      <c r="Q946" s="226"/>
      <c r="R946" s="226"/>
      <c r="S946" s="226"/>
      <c r="T946" s="227"/>
      <c r="AT946" s="228" t="s">
        <v>162</v>
      </c>
      <c r="AU946" s="228" t="s">
        <v>78</v>
      </c>
      <c r="AV946" s="14" t="s">
        <v>78</v>
      </c>
      <c r="AW946" s="14" t="s">
        <v>31</v>
      </c>
      <c r="AX946" s="14" t="s">
        <v>69</v>
      </c>
      <c r="AY946" s="228" t="s">
        <v>153</v>
      </c>
    </row>
    <row r="947" spans="2:51" s="13" customFormat="1" ht="11.25">
      <c r="B947" s="207"/>
      <c r="C947" s="208"/>
      <c r="D947" s="209" t="s">
        <v>162</v>
      </c>
      <c r="E947" s="210" t="s">
        <v>20</v>
      </c>
      <c r="F947" s="211" t="s">
        <v>880</v>
      </c>
      <c r="G947" s="208"/>
      <c r="H947" s="210" t="s">
        <v>20</v>
      </c>
      <c r="I947" s="212"/>
      <c r="J947" s="208"/>
      <c r="K947" s="208"/>
      <c r="L947" s="213"/>
      <c r="M947" s="214"/>
      <c r="N947" s="215"/>
      <c r="O947" s="215"/>
      <c r="P947" s="215"/>
      <c r="Q947" s="215"/>
      <c r="R947" s="215"/>
      <c r="S947" s="215"/>
      <c r="T947" s="216"/>
      <c r="AT947" s="217" t="s">
        <v>162</v>
      </c>
      <c r="AU947" s="217" t="s">
        <v>78</v>
      </c>
      <c r="AV947" s="13" t="s">
        <v>76</v>
      </c>
      <c r="AW947" s="13" t="s">
        <v>31</v>
      </c>
      <c r="AX947" s="13" t="s">
        <v>69</v>
      </c>
      <c r="AY947" s="217" t="s">
        <v>153</v>
      </c>
    </row>
    <row r="948" spans="2:51" s="14" customFormat="1" ht="11.25">
      <c r="B948" s="218"/>
      <c r="C948" s="219"/>
      <c r="D948" s="209" t="s">
        <v>162</v>
      </c>
      <c r="E948" s="220" t="s">
        <v>20</v>
      </c>
      <c r="F948" s="221" t="s">
        <v>939</v>
      </c>
      <c r="G948" s="219"/>
      <c r="H948" s="222">
        <v>18.34</v>
      </c>
      <c r="I948" s="223"/>
      <c r="J948" s="219"/>
      <c r="K948" s="219"/>
      <c r="L948" s="224"/>
      <c r="M948" s="225"/>
      <c r="N948" s="226"/>
      <c r="O948" s="226"/>
      <c r="P948" s="226"/>
      <c r="Q948" s="226"/>
      <c r="R948" s="226"/>
      <c r="S948" s="226"/>
      <c r="T948" s="227"/>
      <c r="AT948" s="228" t="s">
        <v>162</v>
      </c>
      <c r="AU948" s="228" t="s">
        <v>78</v>
      </c>
      <c r="AV948" s="14" t="s">
        <v>78</v>
      </c>
      <c r="AW948" s="14" t="s">
        <v>31</v>
      </c>
      <c r="AX948" s="14" t="s">
        <v>69</v>
      </c>
      <c r="AY948" s="228" t="s">
        <v>153</v>
      </c>
    </row>
    <row r="949" spans="2:51" s="13" customFormat="1" ht="11.25">
      <c r="B949" s="207"/>
      <c r="C949" s="208"/>
      <c r="D949" s="209" t="s">
        <v>162</v>
      </c>
      <c r="E949" s="210" t="s">
        <v>20</v>
      </c>
      <c r="F949" s="211" t="s">
        <v>882</v>
      </c>
      <c r="G949" s="208"/>
      <c r="H949" s="210" t="s">
        <v>20</v>
      </c>
      <c r="I949" s="212"/>
      <c r="J949" s="208"/>
      <c r="K949" s="208"/>
      <c r="L949" s="213"/>
      <c r="M949" s="214"/>
      <c r="N949" s="215"/>
      <c r="O949" s="215"/>
      <c r="P949" s="215"/>
      <c r="Q949" s="215"/>
      <c r="R949" s="215"/>
      <c r="S949" s="215"/>
      <c r="T949" s="216"/>
      <c r="AT949" s="217" t="s">
        <v>162</v>
      </c>
      <c r="AU949" s="217" t="s">
        <v>78</v>
      </c>
      <c r="AV949" s="13" t="s">
        <v>76</v>
      </c>
      <c r="AW949" s="13" t="s">
        <v>31</v>
      </c>
      <c r="AX949" s="13" t="s">
        <v>69</v>
      </c>
      <c r="AY949" s="217" t="s">
        <v>153</v>
      </c>
    </row>
    <row r="950" spans="2:51" s="14" customFormat="1" ht="11.25">
      <c r="B950" s="218"/>
      <c r="C950" s="219"/>
      <c r="D950" s="209" t="s">
        <v>162</v>
      </c>
      <c r="E950" s="220" t="s">
        <v>20</v>
      </c>
      <c r="F950" s="221" t="s">
        <v>942</v>
      </c>
      <c r="G950" s="219"/>
      <c r="H950" s="222">
        <v>17.34</v>
      </c>
      <c r="I950" s="223"/>
      <c r="J950" s="219"/>
      <c r="K950" s="219"/>
      <c r="L950" s="224"/>
      <c r="M950" s="225"/>
      <c r="N950" s="226"/>
      <c r="O950" s="226"/>
      <c r="P950" s="226"/>
      <c r="Q950" s="226"/>
      <c r="R950" s="226"/>
      <c r="S950" s="226"/>
      <c r="T950" s="227"/>
      <c r="AT950" s="228" t="s">
        <v>162</v>
      </c>
      <c r="AU950" s="228" t="s">
        <v>78</v>
      </c>
      <c r="AV950" s="14" t="s">
        <v>78</v>
      </c>
      <c r="AW950" s="14" t="s">
        <v>31</v>
      </c>
      <c r="AX950" s="14" t="s">
        <v>69</v>
      </c>
      <c r="AY950" s="228" t="s">
        <v>153</v>
      </c>
    </row>
    <row r="951" spans="2:51" s="13" customFormat="1" ht="11.25">
      <c r="B951" s="207"/>
      <c r="C951" s="208"/>
      <c r="D951" s="209" t="s">
        <v>162</v>
      </c>
      <c r="E951" s="210" t="s">
        <v>20</v>
      </c>
      <c r="F951" s="211" t="s">
        <v>884</v>
      </c>
      <c r="G951" s="208"/>
      <c r="H951" s="210" t="s">
        <v>20</v>
      </c>
      <c r="I951" s="212"/>
      <c r="J951" s="208"/>
      <c r="K951" s="208"/>
      <c r="L951" s="213"/>
      <c r="M951" s="214"/>
      <c r="N951" s="215"/>
      <c r="O951" s="215"/>
      <c r="P951" s="215"/>
      <c r="Q951" s="215"/>
      <c r="R951" s="215"/>
      <c r="S951" s="215"/>
      <c r="T951" s="216"/>
      <c r="AT951" s="217" t="s">
        <v>162</v>
      </c>
      <c r="AU951" s="217" t="s">
        <v>78</v>
      </c>
      <c r="AV951" s="13" t="s">
        <v>76</v>
      </c>
      <c r="AW951" s="13" t="s">
        <v>31</v>
      </c>
      <c r="AX951" s="13" t="s">
        <v>69</v>
      </c>
      <c r="AY951" s="217" t="s">
        <v>153</v>
      </c>
    </row>
    <row r="952" spans="2:51" s="14" customFormat="1" ht="11.25">
      <c r="B952" s="218"/>
      <c r="C952" s="219"/>
      <c r="D952" s="209" t="s">
        <v>162</v>
      </c>
      <c r="E952" s="220" t="s">
        <v>20</v>
      </c>
      <c r="F952" s="221" t="s">
        <v>957</v>
      </c>
      <c r="G952" s="219"/>
      <c r="H952" s="222">
        <v>6.2</v>
      </c>
      <c r="I952" s="223"/>
      <c r="J952" s="219"/>
      <c r="K952" s="219"/>
      <c r="L952" s="224"/>
      <c r="M952" s="225"/>
      <c r="N952" s="226"/>
      <c r="O952" s="226"/>
      <c r="P952" s="226"/>
      <c r="Q952" s="226"/>
      <c r="R952" s="226"/>
      <c r="S952" s="226"/>
      <c r="T952" s="227"/>
      <c r="AT952" s="228" t="s">
        <v>162</v>
      </c>
      <c r="AU952" s="228" t="s">
        <v>78</v>
      </c>
      <c r="AV952" s="14" t="s">
        <v>78</v>
      </c>
      <c r="AW952" s="14" t="s">
        <v>31</v>
      </c>
      <c r="AX952" s="14" t="s">
        <v>69</v>
      </c>
      <c r="AY952" s="228" t="s">
        <v>153</v>
      </c>
    </row>
    <row r="953" spans="2:51" s="13" customFormat="1" ht="11.25">
      <c r="B953" s="207"/>
      <c r="C953" s="208"/>
      <c r="D953" s="209" t="s">
        <v>162</v>
      </c>
      <c r="E953" s="210" t="s">
        <v>20</v>
      </c>
      <c r="F953" s="211" t="s">
        <v>456</v>
      </c>
      <c r="G953" s="208"/>
      <c r="H953" s="210" t="s">
        <v>20</v>
      </c>
      <c r="I953" s="212"/>
      <c r="J953" s="208"/>
      <c r="K953" s="208"/>
      <c r="L953" s="213"/>
      <c r="M953" s="214"/>
      <c r="N953" s="215"/>
      <c r="O953" s="215"/>
      <c r="P953" s="215"/>
      <c r="Q953" s="215"/>
      <c r="R953" s="215"/>
      <c r="S953" s="215"/>
      <c r="T953" s="216"/>
      <c r="AT953" s="217" t="s">
        <v>162</v>
      </c>
      <c r="AU953" s="217" t="s">
        <v>78</v>
      </c>
      <c r="AV953" s="13" t="s">
        <v>76</v>
      </c>
      <c r="AW953" s="13" t="s">
        <v>31</v>
      </c>
      <c r="AX953" s="13" t="s">
        <v>69</v>
      </c>
      <c r="AY953" s="217" t="s">
        <v>153</v>
      </c>
    </row>
    <row r="954" spans="2:51" s="14" customFormat="1" ht="11.25">
      <c r="B954" s="218"/>
      <c r="C954" s="219"/>
      <c r="D954" s="209" t="s">
        <v>162</v>
      </c>
      <c r="E954" s="220" t="s">
        <v>20</v>
      </c>
      <c r="F954" s="221" t="s">
        <v>958</v>
      </c>
      <c r="G954" s="219"/>
      <c r="H954" s="222">
        <v>12.06</v>
      </c>
      <c r="I954" s="223"/>
      <c r="J954" s="219"/>
      <c r="K954" s="219"/>
      <c r="L954" s="224"/>
      <c r="M954" s="225"/>
      <c r="N954" s="226"/>
      <c r="O954" s="226"/>
      <c r="P954" s="226"/>
      <c r="Q954" s="226"/>
      <c r="R954" s="226"/>
      <c r="S954" s="226"/>
      <c r="T954" s="227"/>
      <c r="AT954" s="228" t="s">
        <v>162</v>
      </c>
      <c r="AU954" s="228" t="s">
        <v>78</v>
      </c>
      <c r="AV954" s="14" t="s">
        <v>78</v>
      </c>
      <c r="AW954" s="14" t="s">
        <v>31</v>
      </c>
      <c r="AX954" s="14" t="s">
        <v>69</v>
      </c>
      <c r="AY954" s="228" t="s">
        <v>153</v>
      </c>
    </row>
    <row r="955" spans="2:51" s="13" customFormat="1" ht="11.25">
      <c r="B955" s="207"/>
      <c r="C955" s="208"/>
      <c r="D955" s="209" t="s">
        <v>162</v>
      </c>
      <c r="E955" s="210" t="s">
        <v>20</v>
      </c>
      <c r="F955" s="211" t="s">
        <v>458</v>
      </c>
      <c r="G955" s="208"/>
      <c r="H955" s="210" t="s">
        <v>20</v>
      </c>
      <c r="I955" s="212"/>
      <c r="J955" s="208"/>
      <c r="K955" s="208"/>
      <c r="L955" s="213"/>
      <c r="M955" s="214"/>
      <c r="N955" s="215"/>
      <c r="O955" s="215"/>
      <c r="P955" s="215"/>
      <c r="Q955" s="215"/>
      <c r="R955" s="215"/>
      <c r="S955" s="215"/>
      <c r="T955" s="216"/>
      <c r="AT955" s="217" t="s">
        <v>162</v>
      </c>
      <c r="AU955" s="217" t="s">
        <v>78</v>
      </c>
      <c r="AV955" s="13" t="s">
        <v>76</v>
      </c>
      <c r="AW955" s="13" t="s">
        <v>31</v>
      </c>
      <c r="AX955" s="13" t="s">
        <v>69</v>
      </c>
      <c r="AY955" s="217" t="s">
        <v>153</v>
      </c>
    </row>
    <row r="956" spans="2:51" s="14" customFormat="1" ht="11.25">
      <c r="B956" s="218"/>
      <c r="C956" s="219"/>
      <c r="D956" s="209" t="s">
        <v>162</v>
      </c>
      <c r="E956" s="220" t="s">
        <v>20</v>
      </c>
      <c r="F956" s="221" t="s">
        <v>959</v>
      </c>
      <c r="G956" s="219"/>
      <c r="H956" s="222">
        <v>17</v>
      </c>
      <c r="I956" s="223"/>
      <c r="J956" s="219"/>
      <c r="K956" s="219"/>
      <c r="L956" s="224"/>
      <c r="M956" s="225"/>
      <c r="N956" s="226"/>
      <c r="O956" s="226"/>
      <c r="P956" s="226"/>
      <c r="Q956" s="226"/>
      <c r="R956" s="226"/>
      <c r="S956" s="226"/>
      <c r="T956" s="227"/>
      <c r="AT956" s="228" t="s">
        <v>162</v>
      </c>
      <c r="AU956" s="228" t="s">
        <v>78</v>
      </c>
      <c r="AV956" s="14" t="s">
        <v>78</v>
      </c>
      <c r="AW956" s="14" t="s">
        <v>31</v>
      </c>
      <c r="AX956" s="14" t="s">
        <v>69</v>
      </c>
      <c r="AY956" s="228" t="s">
        <v>153</v>
      </c>
    </row>
    <row r="957" spans="2:51" s="13" customFormat="1" ht="11.25">
      <c r="B957" s="207"/>
      <c r="C957" s="208"/>
      <c r="D957" s="209" t="s">
        <v>162</v>
      </c>
      <c r="E957" s="210" t="s">
        <v>20</v>
      </c>
      <c r="F957" s="211" t="s">
        <v>459</v>
      </c>
      <c r="G957" s="208"/>
      <c r="H957" s="210" t="s">
        <v>20</v>
      </c>
      <c r="I957" s="212"/>
      <c r="J957" s="208"/>
      <c r="K957" s="208"/>
      <c r="L957" s="213"/>
      <c r="M957" s="214"/>
      <c r="N957" s="215"/>
      <c r="O957" s="215"/>
      <c r="P957" s="215"/>
      <c r="Q957" s="215"/>
      <c r="R957" s="215"/>
      <c r="S957" s="215"/>
      <c r="T957" s="216"/>
      <c r="AT957" s="217" t="s">
        <v>162</v>
      </c>
      <c r="AU957" s="217" t="s">
        <v>78</v>
      </c>
      <c r="AV957" s="13" t="s">
        <v>76</v>
      </c>
      <c r="AW957" s="13" t="s">
        <v>31</v>
      </c>
      <c r="AX957" s="13" t="s">
        <v>69</v>
      </c>
      <c r="AY957" s="217" t="s">
        <v>153</v>
      </c>
    </row>
    <row r="958" spans="2:51" s="14" customFormat="1" ht="11.25">
      <c r="B958" s="218"/>
      <c r="C958" s="219"/>
      <c r="D958" s="209" t="s">
        <v>162</v>
      </c>
      <c r="E958" s="220" t="s">
        <v>20</v>
      </c>
      <c r="F958" s="221" t="s">
        <v>960</v>
      </c>
      <c r="G958" s="219"/>
      <c r="H958" s="222">
        <v>12.4</v>
      </c>
      <c r="I958" s="223"/>
      <c r="J958" s="219"/>
      <c r="K958" s="219"/>
      <c r="L958" s="224"/>
      <c r="M958" s="225"/>
      <c r="N958" s="226"/>
      <c r="O958" s="226"/>
      <c r="P958" s="226"/>
      <c r="Q958" s="226"/>
      <c r="R958" s="226"/>
      <c r="S958" s="226"/>
      <c r="T958" s="227"/>
      <c r="AT958" s="228" t="s">
        <v>162</v>
      </c>
      <c r="AU958" s="228" t="s">
        <v>78</v>
      </c>
      <c r="AV958" s="14" t="s">
        <v>78</v>
      </c>
      <c r="AW958" s="14" t="s">
        <v>31</v>
      </c>
      <c r="AX958" s="14" t="s">
        <v>69</v>
      </c>
      <c r="AY958" s="228" t="s">
        <v>153</v>
      </c>
    </row>
    <row r="959" spans="2:51" s="15" customFormat="1" ht="11.25">
      <c r="B959" s="229"/>
      <c r="C959" s="230"/>
      <c r="D959" s="209" t="s">
        <v>162</v>
      </c>
      <c r="E959" s="231" t="s">
        <v>20</v>
      </c>
      <c r="F959" s="232" t="s">
        <v>173</v>
      </c>
      <c r="G959" s="230"/>
      <c r="H959" s="233">
        <v>186.54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AT959" s="239" t="s">
        <v>162</v>
      </c>
      <c r="AU959" s="239" t="s">
        <v>78</v>
      </c>
      <c r="AV959" s="15" t="s">
        <v>92</v>
      </c>
      <c r="AW959" s="15" t="s">
        <v>31</v>
      </c>
      <c r="AX959" s="15" t="s">
        <v>69</v>
      </c>
      <c r="AY959" s="239" t="s">
        <v>153</v>
      </c>
    </row>
    <row r="960" spans="2:51" s="13" customFormat="1" ht="11.25">
      <c r="B960" s="207"/>
      <c r="C960" s="208"/>
      <c r="D960" s="209" t="s">
        <v>162</v>
      </c>
      <c r="E960" s="210" t="s">
        <v>20</v>
      </c>
      <c r="F960" s="211" t="s">
        <v>174</v>
      </c>
      <c r="G960" s="208"/>
      <c r="H960" s="210" t="s">
        <v>20</v>
      </c>
      <c r="I960" s="212"/>
      <c r="J960" s="208"/>
      <c r="K960" s="208"/>
      <c r="L960" s="213"/>
      <c r="M960" s="214"/>
      <c r="N960" s="215"/>
      <c r="O960" s="215"/>
      <c r="P960" s="215"/>
      <c r="Q960" s="215"/>
      <c r="R960" s="215"/>
      <c r="S960" s="215"/>
      <c r="T960" s="216"/>
      <c r="AT960" s="217" t="s">
        <v>162</v>
      </c>
      <c r="AU960" s="217" t="s">
        <v>78</v>
      </c>
      <c r="AV960" s="13" t="s">
        <v>76</v>
      </c>
      <c r="AW960" s="13" t="s">
        <v>31</v>
      </c>
      <c r="AX960" s="13" t="s">
        <v>69</v>
      </c>
      <c r="AY960" s="217" t="s">
        <v>153</v>
      </c>
    </row>
    <row r="961" spans="1:65" s="14" customFormat="1" ht="11.25">
      <c r="B961" s="218"/>
      <c r="C961" s="219"/>
      <c r="D961" s="209" t="s">
        <v>162</v>
      </c>
      <c r="E961" s="220" t="s">
        <v>20</v>
      </c>
      <c r="F961" s="221" t="s">
        <v>961</v>
      </c>
      <c r="G961" s="219"/>
      <c r="H961" s="222">
        <v>28.131</v>
      </c>
      <c r="I961" s="223"/>
      <c r="J961" s="219"/>
      <c r="K961" s="219"/>
      <c r="L961" s="224"/>
      <c r="M961" s="225"/>
      <c r="N961" s="226"/>
      <c r="O961" s="226"/>
      <c r="P961" s="226"/>
      <c r="Q961" s="226"/>
      <c r="R961" s="226"/>
      <c r="S961" s="226"/>
      <c r="T961" s="227"/>
      <c r="AT961" s="228" t="s">
        <v>162</v>
      </c>
      <c r="AU961" s="228" t="s">
        <v>78</v>
      </c>
      <c r="AV961" s="14" t="s">
        <v>78</v>
      </c>
      <c r="AW961" s="14" t="s">
        <v>31</v>
      </c>
      <c r="AX961" s="14" t="s">
        <v>69</v>
      </c>
      <c r="AY961" s="228" t="s">
        <v>153</v>
      </c>
    </row>
    <row r="962" spans="1:65" s="16" customFormat="1" ht="11.25">
      <c r="B962" s="240"/>
      <c r="C962" s="241"/>
      <c r="D962" s="209" t="s">
        <v>162</v>
      </c>
      <c r="E962" s="242" t="s">
        <v>20</v>
      </c>
      <c r="F962" s="243" t="s">
        <v>176</v>
      </c>
      <c r="G962" s="241"/>
      <c r="H962" s="244">
        <v>214.67099999999999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AT962" s="250" t="s">
        <v>162</v>
      </c>
      <c r="AU962" s="250" t="s">
        <v>78</v>
      </c>
      <c r="AV962" s="16" t="s">
        <v>160</v>
      </c>
      <c r="AW962" s="16" t="s">
        <v>31</v>
      </c>
      <c r="AX962" s="16" t="s">
        <v>76</v>
      </c>
      <c r="AY962" s="250" t="s">
        <v>153</v>
      </c>
    </row>
    <row r="963" spans="1:65" s="2" customFormat="1" ht="16.5" customHeight="1">
      <c r="A963" s="36"/>
      <c r="B963" s="37"/>
      <c r="C963" s="254" t="s">
        <v>962</v>
      </c>
      <c r="D963" s="254" t="s">
        <v>332</v>
      </c>
      <c r="E963" s="255" t="s">
        <v>963</v>
      </c>
      <c r="F963" s="256" t="s">
        <v>964</v>
      </c>
      <c r="G963" s="257" t="s">
        <v>274</v>
      </c>
      <c r="H963" s="258">
        <v>218.964</v>
      </c>
      <c r="I963" s="259"/>
      <c r="J963" s="260">
        <f>ROUND(I963*H963,2)</f>
        <v>0</v>
      </c>
      <c r="K963" s="256" t="s">
        <v>159</v>
      </c>
      <c r="L963" s="261"/>
      <c r="M963" s="262" t="s">
        <v>20</v>
      </c>
      <c r="N963" s="263" t="s">
        <v>40</v>
      </c>
      <c r="O963" s="66"/>
      <c r="P963" s="203">
        <f>O963*H963</f>
        <v>0</v>
      </c>
      <c r="Q963" s="203">
        <v>2.2000000000000001E-4</v>
      </c>
      <c r="R963" s="203">
        <f>Q963*H963</f>
        <v>4.8172079999999999E-2</v>
      </c>
      <c r="S963" s="203">
        <v>0</v>
      </c>
      <c r="T963" s="204">
        <f>S963*H963</f>
        <v>0</v>
      </c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R963" s="205" t="s">
        <v>423</v>
      </c>
      <c r="AT963" s="205" t="s">
        <v>332</v>
      </c>
      <c r="AU963" s="205" t="s">
        <v>78</v>
      </c>
      <c r="AY963" s="19" t="s">
        <v>153</v>
      </c>
      <c r="BE963" s="206">
        <f>IF(N963="základní",J963,0)</f>
        <v>0</v>
      </c>
      <c r="BF963" s="206">
        <f>IF(N963="snížená",J963,0)</f>
        <v>0</v>
      </c>
      <c r="BG963" s="206">
        <f>IF(N963="zákl. přenesená",J963,0)</f>
        <v>0</v>
      </c>
      <c r="BH963" s="206">
        <f>IF(N963="sníž. přenesená",J963,0)</f>
        <v>0</v>
      </c>
      <c r="BI963" s="206">
        <f>IF(N963="nulová",J963,0)</f>
        <v>0</v>
      </c>
      <c r="BJ963" s="19" t="s">
        <v>76</v>
      </c>
      <c r="BK963" s="206">
        <f>ROUND(I963*H963,2)</f>
        <v>0</v>
      </c>
      <c r="BL963" s="19" t="s">
        <v>304</v>
      </c>
      <c r="BM963" s="205" t="s">
        <v>965</v>
      </c>
    </row>
    <row r="964" spans="1:65" s="14" customFormat="1" ht="11.25">
      <c r="B964" s="218"/>
      <c r="C964" s="219"/>
      <c r="D964" s="209" t="s">
        <v>162</v>
      </c>
      <c r="E964" s="219"/>
      <c r="F964" s="221" t="s">
        <v>966</v>
      </c>
      <c r="G964" s="219"/>
      <c r="H964" s="222">
        <v>218.964</v>
      </c>
      <c r="I964" s="223"/>
      <c r="J964" s="219"/>
      <c r="K964" s="219"/>
      <c r="L964" s="224"/>
      <c r="M964" s="225"/>
      <c r="N964" s="226"/>
      <c r="O964" s="226"/>
      <c r="P964" s="226"/>
      <c r="Q964" s="226"/>
      <c r="R964" s="226"/>
      <c r="S964" s="226"/>
      <c r="T964" s="227"/>
      <c r="AT964" s="228" t="s">
        <v>162</v>
      </c>
      <c r="AU964" s="228" t="s">
        <v>78</v>
      </c>
      <c r="AV964" s="14" t="s">
        <v>78</v>
      </c>
      <c r="AW964" s="14" t="s">
        <v>4</v>
      </c>
      <c r="AX964" s="14" t="s">
        <v>76</v>
      </c>
      <c r="AY964" s="228" t="s">
        <v>153</v>
      </c>
    </row>
    <row r="965" spans="1:65" s="2" customFormat="1" ht="16.5" customHeight="1">
      <c r="A965" s="36"/>
      <c r="B965" s="37"/>
      <c r="C965" s="194" t="s">
        <v>967</v>
      </c>
      <c r="D965" s="194" t="s">
        <v>155</v>
      </c>
      <c r="E965" s="195" t="s">
        <v>968</v>
      </c>
      <c r="F965" s="196" t="s">
        <v>969</v>
      </c>
      <c r="G965" s="197" t="s">
        <v>208</v>
      </c>
      <c r="H965" s="198">
        <v>372.45100000000002</v>
      </c>
      <c r="I965" s="199"/>
      <c r="J965" s="200">
        <f>ROUND(I965*H965,2)</f>
        <v>0</v>
      </c>
      <c r="K965" s="196" t="s">
        <v>159</v>
      </c>
      <c r="L965" s="41"/>
      <c r="M965" s="201" t="s">
        <v>20</v>
      </c>
      <c r="N965" s="202" t="s">
        <v>40</v>
      </c>
      <c r="O965" s="66"/>
      <c r="P965" s="203">
        <f>O965*H965</f>
        <v>0</v>
      </c>
      <c r="Q965" s="203">
        <v>0</v>
      </c>
      <c r="R965" s="203">
        <f>Q965*H965</f>
        <v>0</v>
      </c>
      <c r="S965" s="203">
        <v>0</v>
      </c>
      <c r="T965" s="204">
        <f>S965*H965</f>
        <v>0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205" t="s">
        <v>304</v>
      </c>
      <c r="AT965" s="205" t="s">
        <v>155</v>
      </c>
      <c r="AU965" s="205" t="s">
        <v>78</v>
      </c>
      <c r="AY965" s="19" t="s">
        <v>153</v>
      </c>
      <c r="BE965" s="206">
        <f>IF(N965="základní",J965,0)</f>
        <v>0</v>
      </c>
      <c r="BF965" s="206">
        <f>IF(N965="snížená",J965,0)</f>
        <v>0</v>
      </c>
      <c r="BG965" s="206">
        <f>IF(N965="zákl. přenesená",J965,0)</f>
        <v>0</v>
      </c>
      <c r="BH965" s="206">
        <f>IF(N965="sníž. přenesená",J965,0)</f>
        <v>0</v>
      </c>
      <c r="BI965" s="206">
        <f>IF(N965="nulová",J965,0)</f>
        <v>0</v>
      </c>
      <c r="BJ965" s="19" t="s">
        <v>76</v>
      </c>
      <c r="BK965" s="206">
        <f>ROUND(I965*H965,2)</f>
        <v>0</v>
      </c>
      <c r="BL965" s="19" t="s">
        <v>304</v>
      </c>
      <c r="BM965" s="205" t="s">
        <v>970</v>
      </c>
    </row>
    <row r="966" spans="1:65" s="2" customFormat="1" ht="36" customHeight="1">
      <c r="A966" s="36"/>
      <c r="B966" s="37"/>
      <c r="C966" s="194" t="s">
        <v>971</v>
      </c>
      <c r="D966" s="194" t="s">
        <v>155</v>
      </c>
      <c r="E966" s="195" t="s">
        <v>972</v>
      </c>
      <c r="F966" s="196" t="s">
        <v>973</v>
      </c>
      <c r="G966" s="197" t="s">
        <v>201</v>
      </c>
      <c r="H966" s="198">
        <v>3.496</v>
      </c>
      <c r="I966" s="199"/>
      <c r="J966" s="200">
        <f>ROUND(I966*H966,2)</f>
        <v>0</v>
      </c>
      <c r="K966" s="196" t="s">
        <v>159</v>
      </c>
      <c r="L966" s="41"/>
      <c r="M966" s="201" t="s">
        <v>20</v>
      </c>
      <c r="N966" s="202" t="s">
        <v>40</v>
      </c>
      <c r="O966" s="66"/>
      <c r="P966" s="203">
        <f>O966*H966</f>
        <v>0</v>
      </c>
      <c r="Q966" s="203">
        <v>0</v>
      </c>
      <c r="R966" s="203">
        <f>Q966*H966</f>
        <v>0</v>
      </c>
      <c r="S966" s="203">
        <v>0</v>
      </c>
      <c r="T966" s="204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205" t="s">
        <v>304</v>
      </c>
      <c r="AT966" s="205" t="s">
        <v>155</v>
      </c>
      <c r="AU966" s="205" t="s">
        <v>78</v>
      </c>
      <c r="AY966" s="19" t="s">
        <v>153</v>
      </c>
      <c r="BE966" s="206">
        <f>IF(N966="základní",J966,0)</f>
        <v>0</v>
      </c>
      <c r="BF966" s="206">
        <f>IF(N966="snížená",J966,0)</f>
        <v>0</v>
      </c>
      <c r="BG966" s="206">
        <f>IF(N966="zákl. přenesená",J966,0)</f>
        <v>0</v>
      </c>
      <c r="BH966" s="206">
        <f>IF(N966="sníž. přenesená",J966,0)</f>
        <v>0</v>
      </c>
      <c r="BI966" s="206">
        <f>IF(N966="nulová",J966,0)</f>
        <v>0</v>
      </c>
      <c r="BJ966" s="19" t="s">
        <v>76</v>
      </c>
      <c r="BK966" s="206">
        <f>ROUND(I966*H966,2)</f>
        <v>0</v>
      </c>
      <c r="BL966" s="19" t="s">
        <v>304</v>
      </c>
      <c r="BM966" s="205" t="s">
        <v>974</v>
      </c>
    </row>
    <row r="967" spans="1:65" s="2" customFormat="1" ht="48" customHeight="1">
      <c r="A967" s="36"/>
      <c r="B967" s="37"/>
      <c r="C967" s="194" t="s">
        <v>975</v>
      </c>
      <c r="D967" s="194" t="s">
        <v>155</v>
      </c>
      <c r="E967" s="195" t="s">
        <v>976</v>
      </c>
      <c r="F967" s="196" t="s">
        <v>977</v>
      </c>
      <c r="G967" s="197" t="s">
        <v>201</v>
      </c>
      <c r="H967" s="198">
        <v>3.496</v>
      </c>
      <c r="I967" s="199"/>
      <c r="J967" s="200">
        <f>ROUND(I967*H967,2)</f>
        <v>0</v>
      </c>
      <c r="K967" s="196" t="s">
        <v>159</v>
      </c>
      <c r="L967" s="41"/>
      <c r="M967" s="201" t="s">
        <v>20</v>
      </c>
      <c r="N967" s="202" t="s">
        <v>40</v>
      </c>
      <c r="O967" s="66"/>
      <c r="P967" s="203">
        <f>O967*H967</f>
        <v>0</v>
      </c>
      <c r="Q967" s="203">
        <v>0</v>
      </c>
      <c r="R967" s="203">
        <f>Q967*H967</f>
        <v>0</v>
      </c>
      <c r="S967" s="203">
        <v>0</v>
      </c>
      <c r="T967" s="204">
        <f>S967*H967</f>
        <v>0</v>
      </c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R967" s="205" t="s">
        <v>304</v>
      </c>
      <c r="AT967" s="205" t="s">
        <v>155</v>
      </c>
      <c r="AU967" s="205" t="s">
        <v>78</v>
      </c>
      <c r="AY967" s="19" t="s">
        <v>153</v>
      </c>
      <c r="BE967" s="206">
        <f>IF(N967="základní",J967,0)</f>
        <v>0</v>
      </c>
      <c r="BF967" s="206">
        <f>IF(N967="snížená",J967,0)</f>
        <v>0</v>
      </c>
      <c r="BG967" s="206">
        <f>IF(N967="zákl. přenesená",J967,0)</f>
        <v>0</v>
      </c>
      <c r="BH967" s="206">
        <f>IF(N967="sníž. přenesená",J967,0)</f>
        <v>0</v>
      </c>
      <c r="BI967" s="206">
        <f>IF(N967="nulová",J967,0)</f>
        <v>0</v>
      </c>
      <c r="BJ967" s="19" t="s">
        <v>76</v>
      </c>
      <c r="BK967" s="206">
        <f>ROUND(I967*H967,2)</f>
        <v>0</v>
      </c>
      <c r="BL967" s="19" t="s">
        <v>304</v>
      </c>
      <c r="BM967" s="205" t="s">
        <v>978</v>
      </c>
    </row>
    <row r="968" spans="1:65" s="2" customFormat="1" ht="48" customHeight="1">
      <c r="A968" s="36"/>
      <c r="B968" s="37"/>
      <c r="C968" s="194" t="s">
        <v>979</v>
      </c>
      <c r="D968" s="194" t="s">
        <v>155</v>
      </c>
      <c r="E968" s="195" t="s">
        <v>980</v>
      </c>
      <c r="F968" s="196" t="s">
        <v>981</v>
      </c>
      <c r="G968" s="197" t="s">
        <v>201</v>
      </c>
      <c r="H968" s="198">
        <v>3.496</v>
      </c>
      <c r="I968" s="199"/>
      <c r="J968" s="200">
        <f>ROUND(I968*H968,2)</f>
        <v>0</v>
      </c>
      <c r="K968" s="196" t="s">
        <v>159</v>
      </c>
      <c r="L968" s="41"/>
      <c r="M968" s="201" t="s">
        <v>20</v>
      </c>
      <c r="N968" s="202" t="s">
        <v>40</v>
      </c>
      <c r="O968" s="66"/>
      <c r="P968" s="203">
        <f>O968*H968</f>
        <v>0</v>
      </c>
      <c r="Q968" s="203">
        <v>0</v>
      </c>
      <c r="R968" s="203">
        <f>Q968*H968</f>
        <v>0</v>
      </c>
      <c r="S968" s="203">
        <v>0</v>
      </c>
      <c r="T968" s="204">
        <f>S968*H968</f>
        <v>0</v>
      </c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R968" s="205" t="s">
        <v>304</v>
      </c>
      <c r="AT968" s="205" t="s">
        <v>155</v>
      </c>
      <c r="AU968" s="205" t="s">
        <v>78</v>
      </c>
      <c r="AY968" s="19" t="s">
        <v>153</v>
      </c>
      <c r="BE968" s="206">
        <f>IF(N968="základní",J968,0)</f>
        <v>0</v>
      </c>
      <c r="BF968" s="206">
        <f>IF(N968="snížená",J968,0)</f>
        <v>0</v>
      </c>
      <c r="BG968" s="206">
        <f>IF(N968="zákl. přenesená",J968,0)</f>
        <v>0</v>
      </c>
      <c r="BH968" s="206">
        <f>IF(N968="sníž. přenesená",J968,0)</f>
        <v>0</v>
      </c>
      <c r="BI968" s="206">
        <f>IF(N968="nulová",J968,0)</f>
        <v>0</v>
      </c>
      <c r="BJ968" s="19" t="s">
        <v>76</v>
      </c>
      <c r="BK968" s="206">
        <f>ROUND(I968*H968,2)</f>
        <v>0</v>
      </c>
      <c r="BL968" s="19" t="s">
        <v>304</v>
      </c>
      <c r="BM968" s="205" t="s">
        <v>982</v>
      </c>
    </row>
    <row r="969" spans="1:65" s="12" customFormat="1" ht="22.9" customHeight="1">
      <c r="B969" s="178"/>
      <c r="C969" s="179"/>
      <c r="D969" s="180" t="s">
        <v>68</v>
      </c>
      <c r="E969" s="192" t="s">
        <v>983</v>
      </c>
      <c r="F969" s="192" t="s">
        <v>984</v>
      </c>
      <c r="G969" s="179"/>
      <c r="H969" s="179"/>
      <c r="I969" s="182"/>
      <c r="J969" s="193">
        <f>BK969</f>
        <v>0</v>
      </c>
      <c r="K969" s="179"/>
      <c r="L969" s="184"/>
      <c r="M969" s="185"/>
      <c r="N969" s="186"/>
      <c r="O969" s="186"/>
      <c r="P969" s="187">
        <f>SUM(P970:P1021)</f>
        <v>0</v>
      </c>
      <c r="Q969" s="186"/>
      <c r="R969" s="187">
        <f>SUM(R970:R1021)</f>
        <v>1.5999289999999999</v>
      </c>
      <c r="S969" s="186"/>
      <c r="T969" s="188">
        <f>SUM(T970:T1021)</f>
        <v>0</v>
      </c>
      <c r="AR969" s="189" t="s">
        <v>78</v>
      </c>
      <c r="AT969" s="190" t="s">
        <v>68</v>
      </c>
      <c r="AU969" s="190" t="s">
        <v>76</v>
      </c>
      <c r="AY969" s="189" t="s">
        <v>153</v>
      </c>
      <c r="BK969" s="191">
        <f>SUM(BK970:BK1021)</f>
        <v>0</v>
      </c>
    </row>
    <row r="970" spans="1:65" s="2" customFormat="1" ht="24" customHeight="1">
      <c r="A970" s="36"/>
      <c r="B970" s="37"/>
      <c r="C970" s="194" t="s">
        <v>985</v>
      </c>
      <c r="D970" s="194" t="s">
        <v>155</v>
      </c>
      <c r="E970" s="195" t="s">
        <v>986</v>
      </c>
      <c r="F970" s="196" t="s">
        <v>987</v>
      </c>
      <c r="G970" s="197" t="s">
        <v>208</v>
      </c>
      <c r="H970" s="198">
        <v>20.527999999999999</v>
      </c>
      <c r="I970" s="199"/>
      <c r="J970" s="200">
        <f>ROUND(I970*H970,2)</f>
        <v>0</v>
      </c>
      <c r="K970" s="196" t="s">
        <v>159</v>
      </c>
      <c r="L970" s="41"/>
      <c r="M970" s="201" t="s">
        <v>20</v>
      </c>
      <c r="N970" s="202" t="s">
        <v>40</v>
      </c>
      <c r="O970" s="66"/>
      <c r="P970" s="203">
        <f>O970*H970</f>
        <v>0</v>
      </c>
      <c r="Q970" s="203">
        <v>0</v>
      </c>
      <c r="R970" s="203">
        <f>Q970*H970</f>
        <v>0</v>
      </c>
      <c r="S970" s="203">
        <v>0</v>
      </c>
      <c r="T970" s="204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205" t="s">
        <v>304</v>
      </c>
      <c r="AT970" s="205" t="s">
        <v>155</v>
      </c>
      <c r="AU970" s="205" t="s">
        <v>78</v>
      </c>
      <c r="AY970" s="19" t="s">
        <v>153</v>
      </c>
      <c r="BE970" s="206">
        <f>IF(N970="základní",J970,0)</f>
        <v>0</v>
      </c>
      <c r="BF970" s="206">
        <f>IF(N970="snížená",J970,0)</f>
        <v>0</v>
      </c>
      <c r="BG970" s="206">
        <f>IF(N970="zákl. přenesená",J970,0)</f>
        <v>0</v>
      </c>
      <c r="BH970" s="206">
        <f>IF(N970="sníž. přenesená",J970,0)</f>
        <v>0</v>
      </c>
      <c r="BI970" s="206">
        <f>IF(N970="nulová",J970,0)</f>
        <v>0</v>
      </c>
      <c r="BJ970" s="19" t="s">
        <v>76</v>
      </c>
      <c r="BK970" s="206">
        <f>ROUND(I970*H970,2)</f>
        <v>0</v>
      </c>
      <c r="BL970" s="19" t="s">
        <v>304</v>
      </c>
      <c r="BM970" s="205" t="s">
        <v>988</v>
      </c>
    </row>
    <row r="971" spans="1:65" s="13" customFormat="1" ht="11.25">
      <c r="B971" s="207"/>
      <c r="C971" s="208"/>
      <c r="D971" s="209" t="s">
        <v>162</v>
      </c>
      <c r="E971" s="210" t="s">
        <v>20</v>
      </c>
      <c r="F971" s="211" t="s">
        <v>989</v>
      </c>
      <c r="G971" s="208"/>
      <c r="H971" s="210" t="s">
        <v>20</v>
      </c>
      <c r="I971" s="212"/>
      <c r="J971" s="208"/>
      <c r="K971" s="208"/>
      <c r="L971" s="213"/>
      <c r="M971" s="214"/>
      <c r="N971" s="215"/>
      <c r="O971" s="215"/>
      <c r="P971" s="215"/>
      <c r="Q971" s="215"/>
      <c r="R971" s="215"/>
      <c r="S971" s="215"/>
      <c r="T971" s="216"/>
      <c r="AT971" s="217" t="s">
        <v>162</v>
      </c>
      <c r="AU971" s="217" t="s">
        <v>78</v>
      </c>
      <c r="AV971" s="13" t="s">
        <v>76</v>
      </c>
      <c r="AW971" s="13" t="s">
        <v>31</v>
      </c>
      <c r="AX971" s="13" t="s">
        <v>69</v>
      </c>
      <c r="AY971" s="217" t="s">
        <v>153</v>
      </c>
    </row>
    <row r="972" spans="1:65" s="13" customFormat="1" ht="11.25">
      <c r="B972" s="207"/>
      <c r="C972" s="208"/>
      <c r="D972" s="209" t="s">
        <v>162</v>
      </c>
      <c r="E972" s="210" t="s">
        <v>20</v>
      </c>
      <c r="F972" s="211" t="s">
        <v>513</v>
      </c>
      <c r="G972" s="208"/>
      <c r="H972" s="210" t="s">
        <v>20</v>
      </c>
      <c r="I972" s="212"/>
      <c r="J972" s="208"/>
      <c r="K972" s="208"/>
      <c r="L972" s="213"/>
      <c r="M972" s="214"/>
      <c r="N972" s="215"/>
      <c r="O972" s="215"/>
      <c r="P972" s="215"/>
      <c r="Q972" s="215"/>
      <c r="R972" s="215"/>
      <c r="S972" s="215"/>
      <c r="T972" s="216"/>
      <c r="AT972" s="217" t="s">
        <v>162</v>
      </c>
      <c r="AU972" s="217" t="s">
        <v>78</v>
      </c>
      <c r="AV972" s="13" t="s">
        <v>76</v>
      </c>
      <c r="AW972" s="13" t="s">
        <v>31</v>
      </c>
      <c r="AX972" s="13" t="s">
        <v>69</v>
      </c>
      <c r="AY972" s="217" t="s">
        <v>153</v>
      </c>
    </row>
    <row r="973" spans="1:65" s="14" customFormat="1" ht="11.25">
      <c r="B973" s="218"/>
      <c r="C973" s="219"/>
      <c r="D973" s="209" t="s">
        <v>162</v>
      </c>
      <c r="E973" s="220" t="s">
        <v>20</v>
      </c>
      <c r="F973" s="221" t="s">
        <v>514</v>
      </c>
      <c r="G973" s="219"/>
      <c r="H973" s="222">
        <v>8.6020000000000003</v>
      </c>
      <c r="I973" s="223"/>
      <c r="J973" s="219"/>
      <c r="K973" s="219"/>
      <c r="L973" s="224"/>
      <c r="M973" s="225"/>
      <c r="N973" s="226"/>
      <c r="O973" s="226"/>
      <c r="P973" s="226"/>
      <c r="Q973" s="226"/>
      <c r="R973" s="226"/>
      <c r="S973" s="226"/>
      <c r="T973" s="227"/>
      <c r="AT973" s="228" t="s">
        <v>162</v>
      </c>
      <c r="AU973" s="228" t="s">
        <v>78</v>
      </c>
      <c r="AV973" s="14" t="s">
        <v>78</v>
      </c>
      <c r="AW973" s="14" t="s">
        <v>31</v>
      </c>
      <c r="AX973" s="14" t="s">
        <v>69</v>
      </c>
      <c r="AY973" s="228" t="s">
        <v>153</v>
      </c>
    </row>
    <row r="974" spans="1:65" s="13" customFormat="1" ht="11.25">
      <c r="B974" s="207"/>
      <c r="C974" s="208"/>
      <c r="D974" s="209" t="s">
        <v>162</v>
      </c>
      <c r="E974" s="210" t="s">
        <v>20</v>
      </c>
      <c r="F974" s="211" t="s">
        <v>515</v>
      </c>
      <c r="G974" s="208"/>
      <c r="H974" s="210" t="s">
        <v>20</v>
      </c>
      <c r="I974" s="212"/>
      <c r="J974" s="208"/>
      <c r="K974" s="208"/>
      <c r="L974" s="213"/>
      <c r="M974" s="214"/>
      <c r="N974" s="215"/>
      <c r="O974" s="215"/>
      <c r="P974" s="215"/>
      <c r="Q974" s="215"/>
      <c r="R974" s="215"/>
      <c r="S974" s="215"/>
      <c r="T974" s="216"/>
      <c r="AT974" s="217" t="s">
        <v>162</v>
      </c>
      <c r="AU974" s="217" t="s">
        <v>78</v>
      </c>
      <c r="AV974" s="13" t="s">
        <v>76</v>
      </c>
      <c r="AW974" s="13" t="s">
        <v>31</v>
      </c>
      <c r="AX974" s="13" t="s">
        <v>69</v>
      </c>
      <c r="AY974" s="217" t="s">
        <v>153</v>
      </c>
    </row>
    <row r="975" spans="1:65" s="14" customFormat="1" ht="11.25">
      <c r="B975" s="218"/>
      <c r="C975" s="219"/>
      <c r="D975" s="209" t="s">
        <v>162</v>
      </c>
      <c r="E975" s="220" t="s">
        <v>20</v>
      </c>
      <c r="F975" s="221" t="s">
        <v>516</v>
      </c>
      <c r="G975" s="219"/>
      <c r="H975" s="222">
        <v>7.82</v>
      </c>
      <c r="I975" s="223"/>
      <c r="J975" s="219"/>
      <c r="K975" s="219"/>
      <c r="L975" s="224"/>
      <c r="M975" s="225"/>
      <c r="N975" s="226"/>
      <c r="O975" s="226"/>
      <c r="P975" s="226"/>
      <c r="Q975" s="226"/>
      <c r="R975" s="226"/>
      <c r="S975" s="226"/>
      <c r="T975" s="227"/>
      <c r="AT975" s="228" t="s">
        <v>162</v>
      </c>
      <c r="AU975" s="228" t="s">
        <v>78</v>
      </c>
      <c r="AV975" s="14" t="s">
        <v>78</v>
      </c>
      <c r="AW975" s="14" t="s">
        <v>31</v>
      </c>
      <c r="AX975" s="14" t="s">
        <v>69</v>
      </c>
      <c r="AY975" s="228" t="s">
        <v>153</v>
      </c>
    </row>
    <row r="976" spans="1:65" s="15" customFormat="1" ht="11.25">
      <c r="B976" s="229"/>
      <c r="C976" s="230"/>
      <c r="D976" s="209" t="s">
        <v>162</v>
      </c>
      <c r="E976" s="231" t="s">
        <v>20</v>
      </c>
      <c r="F976" s="232" t="s">
        <v>173</v>
      </c>
      <c r="G976" s="230"/>
      <c r="H976" s="233">
        <v>16.422000000000001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AT976" s="239" t="s">
        <v>162</v>
      </c>
      <c r="AU976" s="239" t="s">
        <v>78</v>
      </c>
      <c r="AV976" s="15" t="s">
        <v>92</v>
      </c>
      <c r="AW976" s="15" t="s">
        <v>31</v>
      </c>
      <c r="AX976" s="15" t="s">
        <v>69</v>
      </c>
      <c r="AY976" s="239" t="s">
        <v>153</v>
      </c>
    </row>
    <row r="977" spans="1:65" s="13" customFormat="1" ht="11.25">
      <c r="B977" s="207"/>
      <c r="C977" s="208"/>
      <c r="D977" s="209" t="s">
        <v>162</v>
      </c>
      <c r="E977" s="210" t="s">
        <v>20</v>
      </c>
      <c r="F977" s="211" t="s">
        <v>761</v>
      </c>
      <c r="G977" s="208"/>
      <c r="H977" s="210" t="s">
        <v>20</v>
      </c>
      <c r="I977" s="212"/>
      <c r="J977" s="208"/>
      <c r="K977" s="208"/>
      <c r="L977" s="213"/>
      <c r="M977" s="214"/>
      <c r="N977" s="215"/>
      <c r="O977" s="215"/>
      <c r="P977" s="215"/>
      <c r="Q977" s="215"/>
      <c r="R977" s="215"/>
      <c r="S977" s="215"/>
      <c r="T977" s="216"/>
      <c r="AT977" s="217" t="s">
        <v>162</v>
      </c>
      <c r="AU977" s="217" t="s">
        <v>78</v>
      </c>
      <c r="AV977" s="13" t="s">
        <v>76</v>
      </c>
      <c r="AW977" s="13" t="s">
        <v>31</v>
      </c>
      <c r="AX977" s="13" t="s">
        <v>69</v>
      </c>
      <c r="AY977" s="217" t="s">
        <v>153</v>
      </c>
    </row>
    <row r="978" spans="1:65" s="14" customFormat="1" ht="11.25">
      <c r="B978" s="218"/>
      <c r="C978" s="219"/>
      <c r="D978" s="209" t="s">
        <v>162</v>
      </c>
      <c r="E978" s="220" t="s">
        <v>20</v>
      </c>
      <c r="F978" s="221" t="s">
        <v>990</v>
      </c>
      <c r="G978" s="219"/>
      <c r="H978" s="222">
        <v>4.1059999999999999</v>
      </c>
      <c r="I978" s="223"/>
      <c r="J978" s="219"/>
      <c r="K978" s="219"/>
      <c r="L978" s="224"/>
      <c r="M978" s="225"/>
      <c r="N978" s="226"/>
      <c r="O978" s="226"/>
      <c r="P978" s="226"/>
      <c r="Q978" s="226"/>
      <c r="R978" s="226"/>
      <c r="S978" s="226"/>
      <c r="T978" s="227"/>
      <c r="AT978" s="228" t="s">
        <v>162</v>
      </c>
      <c r="AU978" s="228" t="s">
        <v>78</v>
      </c>
      <c r="AV978" s="14" t="s">
        <v>78</v>
      </c>
      <c r="AW978" s="14" t="s">
        <v>31</v>
      </c>
      <c r="AX978" s="14" t="s">
        <v>69</v>
      </c>
      <c r="AY978" s="228" t="s">
        <v>153</v>
      </c>
    </row>
    <row r="979" spans="1:65" s="16" customFormat="1" ht="11.25">
      <c r="B979" s="240"/>
      <c r="C979" s="241"/>
      <c r="D979" s="209" t="s">
        <v>162</v>
      </c>
      <c r="E979" s="242" t="s">
        <v>20</v>
      </c>
      <c r="F979" s="243" t="s">
        <v>176</v>
      </c>
      <c r="G979" s="241"/>
      <c r="H979" s="244">
        <v>20.527999999999999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AT979" s="250" t="s">
        <v>162</v>
      </c>
      <c r="AU979" s="250" t="s">
        <v>78</v>
      </c>
      <c r="AV979" s="16" t="s">
        <v>160</v>
      </c>
      <c r="AW979" s="16" t="s">
        <v>31</v>
      </c>
      <c r="AX979" s="16" t="s">
        <v>76</v>
      </c>
      <c r="AY979" s="250" t="s">
        <v>153</v>
      </c>
    </row>
    <row r="980" spans="1:65" s="2" customFormat="1" ht="24" customHeight="1">
      <c r="A980" s="36"/>
      <c r="B980" s="37"/>
      <c r="C980" s="194" t="s">
        <v>991</v>
      </c>
      <c r="D980" s="194" t="s">
        <v>155</v>
      </c>
      <c r="E980" s="195" t="s">
        <v>992</v>
      </c>
      <c r="F980" s="196" t="s">
        <v>993</v>
      </c>
      <c r="G980" s="197" t="s">
        <v>208</v>
      </c>
      <c r="H980" s="198">
        <v>20.527999999999999</v>
      </c>
      <c r="I980" s="199"/>
      <c r="J980" s="200">
        <f>ROUND(I980*H980,2)</f>
        <v>0</v>
      </c>
      <c r="K980" s="196" t="s">
        <v>159</v>
      </c>
      <c r="L980" s="41"/>
      <c r="M980" s="201" t="s">
        <v>20</v>
      </c>
      <c r="N980" s="202" t="s">
        <v>40</v>
      </c>
      <c r="O980" s="66"/>
      <c r="P980" s="203">
        <f>O980*H980</f>
        <v>0</v>
      </c>
      <c r="Q980" s="203">
        <v>2.9999999999999997E-4</v>
      </c>
      <c r="R980" s="203">
        <f>Q980*H980</f>
        <v>6.1583999999999988E-3</v>
      </c>
      <c r="S980" s="203">
        <v>0</v>
      </c>
      <c r="T980" s="204">
        <f>S980*H980</f>
        <v>0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205" t="s">
        <v>304</v>
      </c>
      <c r="AT980" s="205" t="s">
        <v>155</v>
      </c>
      <c r="AU980" s="205" t="s">
        <v>78</v>
      </c>
      <c r="AY980" s="19" t="s">
        <v>153</v>
      </c>
      <c r="BE980" s="206">
        <f>IF(N980="základní",J980,0)</f>
        <v>0</v>
      </c>
      <c r="BF980" s="206">
        <f>IF(N980="snížená",J980,0)</f>
        <v>0</v>
      </c>
      <c r="BG980" s="206">
        <f>IF(N980="zákl. přenesená",J980,0)</f>
        <v>0</v>
      </c>
      <c r="BH980" s="206">
        <f>IF(N980="sníž. přenesená",J980,0)</f>
        <v>0</v>
      </c>
      <c r="BI980" s="206">
        <f>IF(N980="nulová",J980,0)</f>
        <v>0</v>
      </c>
      <c r="BJ980" s="19" t="s">
        <v>76</v>
      </c>
      <c r="BK980" s="206">
        <f>ROUND(I980*H980,2)</f>
        <v>0</v>
      </c>
      <c r="BL980" s="19" t="s">
        <v>304</v>
      </c>
      <c r="BM980" s="205" t="s">
        <v>994</v>
      </c>
    </row>
    <row r="981" spans="1:65" s="13" customFormat="1" ht="11.25">
      <c r="B981" s="207"/>
      <c r="C981" s="208"/>
      <c r="D981" s="209" t="s">
        <v>162</v>
      </c>
      <c r="E981" s="210" t="s">
        <v>20</v>
      </c>
      <c r="F981" s="211" t="s">
        <v>995</v>
      </c>
      <c r="G981" s="208"/>
      <c r="H981" s="210" t="s">
        <v>20</v>
      </c>
      <c r="I981" s="212"/>
      <c r="J981" s="208"/>
      <c r="K981" s="208"/>
      <c r="L981" s="213"/>
      <c r="M981" s="214"/>
      <c r="N981" s="215"/>
      <c r="O981" s="215"/>
      <c r="P981" s="215"/>
      <c r="Q981" s="215"/>
      <c r="R981" s="215"/>
      <c r="S981" s="215"/>
      <c r="T981" s="216"/>
      <c r="AT981" s="217" t="s">
        <v>162</v>
      </c>
      <c r="AU981" s="217" t="s">
        <v>78</v>
      </c>
      <c r="AV981" s="13" t="s">
        <v>76</v>
      </c>
      <c r="AW981" s="13" t="s">
        <v>31</v>
      </c>
      <c r="AX981" s="13" t="s">
        <v>69</v>
      </c>
      <c r="AY981" s="217" t="s">
        <v>153</v>
      </c>
    </row>
    <row r="982" spans="1:65" s="13" customFormat="1" ht="11.25">
      <c r="B982" s="207"/>
      <c r="C982" s="208"/>
      <c r="D982" s="209" t="s">
        <v>162</v>
      </c>
      <c r="E982" s="210" t="s">
        <v>20</v>
      </c>
      <c r="F982" s="211" t="s">
        <v>513</v>
      </c>
      <c r="G982" s="208"/>
      <c r="H982" s="210" t="s">
        <v>20</v>
      </c>
      <c r="I982" s="212"/>
      <c r="J982" s="208"/>
      <c r="K982" s="208"/>
      <c r="L982" s="213"/>
      <c r="M982" s="214"/>
      <c r="N982" s="215"/>
      <c r="O982" s="215"/>
      <c r="P982" s="215"/>
      <c r="Q982" s="215"/>
      <c r="R982" s="215"/>
      <c r="S982" s="215"/>
      <c r="T982" s="216"/>
      <c r="AT982" s="217" t="s">
        <v>162</v>
      </c>
      <c r="AU982" s="217" t="s">
        <v>78</v>
      </c>
      <c r="AV982" s="13" t="s">
        <v>76</v>
      </c>
      <c r="AW982" s="13" t="s">
        <v>31</v>
      </c>
      <c r="AX982" s="13" t="s">
        <v>69</v>
      </c>
      <c r="AY982" s="217" t="s">
        <v>153</v>
      </c>
    </row>
    <row r="983" spans="1:65" s="14" customFormat="1" ht="11.25">
      <c r="B983" s="218"/>
      <c r="C983" s="219"/>
      <c r="D983" s="209" t="s">
        <v>162</v>
      </c>
      <c r="E983" s="220" t="s">
        <v>20</v>
      </c>
      <c r="F983" s="221" t="s">
        <v>514</v>
      </c>
      <c r="G983" s="219"/>
      <c r="H983" s="222">
        <v>8.6020000000000003</v>
      </c>
      <c r="I983" s="223"/>
      <c r="J983" s="219"/>
      <c r="K983" s="219"/>
      <c r="L983" s="224"/>
      <c r="M983" s="225"/>
      <c r="N983" s="226"/>
      <c r="O983" s="226"/>
      <c r="P983" s="226"/>
      <c r="Q983" s="226"/>
      <c r="R983" s="226"/>
      <c r="S983" s="226"/>
      <c r="T983" s="227"/>
      <c r="AT983" s="228" t="s">
        <v>162</v>
      </c>
      <c r="AU983" s="228" t="s">
        <v>78</v>
      </c>
      <c r="AV983" s="14" t="s">
        <v>78</v>
      </c>
      <c r="AW983" s="14" t="s">
        <v>31</v>
      </c>
      <c r="AX983" s="14" t="s">
        <v>69</v>
      </c>
      <c r="AY983" s="228" t="s">
        <v>153</v>
      </c>
    </row>
    <row r="984" spans="1:65" s="13" customFormat="1" ht="11.25">
      <c r="B984" s="207"/>
      <c r="C984" s="208"/>
      <c r="D984" s="209" t="s">
        <v>162</v>
      </c>
      <c r="E984" s="210" t="s">
        <v>20</v>
      </c>
      <c r="F984" s="211" t="s">
        <v>515</v>
      </c>
      <c r="G984" s="208"/>
      <c r="H984" s="210" t="s">
        <v>20</v>
      </c>
      <c r="I984" s="212"/>
      <c r="J984" s="208"/>
      <c r="K984" s="208"/>
      <c r="L984" s="213"/>
      <c r="M984" s="214"/>
      <c r="N984" s="215"/>
      <c r="O984" s="215"/>
      <c r="P984" s="215"/>
      <c r="Q984" s="215"/>
      <c r="R984" s="215"/>
      <c r="S984" s="215"/>
      <c r="T984" s="216"/>
      <c r="AT984" s="217" t="s">
        <v>162</v>
      </c>
      <c r="AU984" s="217" t="s">
        <v>78</v>
      </c>
      <c r="AV984" s="13" t="s">
        <v>76</v>
      </c>
      <c r="AW984" s="13" t="s">
        <v>31</v>
      </c>
      <c r="AX984" s="13" t="s">
        <v>69</v>
      </c>
      <c r="AY984" s="217" t="s">
        <v>153</v>
      </c>
    </row>
    <row r="985" spans="1:65" s="14" customFormat="1" ht="11.25">
      <c r="B985" s="218"/>
      <c r="C985" s="219"/>
      <c r="D985" s="209" t="s">
        <v>162</v>
      </c>
      <c r="E985" s="220" t="s">
        <v>20</v>
      </c>
      <c r="F985" s="221" t="s">
        <v>516</v>
      </c>
      <c r="G985" s="219"/>
      <c r="H985" s="222">
        <v>7.82</v>
      </c>
      <c r="I985" s="223"/>
      <c r="J985" s="219"/>
      <c r="K985" s="219"/>
      <c r="L985" s="224"/>
      <c r="M985" s="225"/>
      <c r="N985" s="226"/>
      <c r="O985" s="226"/>
      <c r="P985" s="226"/>
      <c r="Q985" s="226"/>
      <c r="R985" s="226"/>
      <c r="S985" s="226"/>
      <c r="T985" s="227"/>
      <c r="AT985" s="228" t="s">
        <v>162</v>
      </c>
      <c r="AU985" s="228" t="s">
        <v>78</v>
      </c>
      <c r="AV985" s="14" t="s">
        <v>78</v>
      </c>
      <c r="AW985" s="14" t="s">
        <v>31</v>
      </c>
      <c r="AX985" s="14" t="s">
        <v>69</v>
      </c>
      <c r="AY985" s="228" t="s">
        <v>153</v>
      </c>
    </row>
    <row r="986" spans="1:65" s="15" customFormat="1" ht="11.25">
      <c r="B986" s="229"/>
      <c r="C986" s="230"/>
      <c r="D986" s="209" t="s">
        <v>162</v>
      </c>
      <c r="E986" s="231" t="s">
        <v>20</v>
      </c>
      <c r="F986" s="232" t="s">
        <v>173</v>
      </c>
      <c r="G986" s="230"/>
      <c r="H986" s="233">
        <v>16.422000000000001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AT986" s="239" t="s">
        <v>162</v>
      </c>
      <c r="AU986" s="239" t="s">
        <v>78</v>
      </c>
      <c r="AV986" s="15" t="s">
        <v>92</v>
      </c>
      <c r="AW986" s="15" t="s">
        <v>31</v>
      </c>
      <c r="AX986" s="15" t="s">
        <v>69</v>
      </c>
      <c r="AY986" s="239" t="s">
        <v>153</v>
      </c>
    </row>
    <row r="987" spans="1:65" s="13" customFormat="1" ht="11.25">
      <c r="B987" s="207"/>
      <c r="C987" s="208"/>
      <c r="D987" s="209" t="s">
        <v>162</v>
      </c>
      <c r="E987" s="210" t="s">
        <v>20</v>
      </c>
      <c r="F987" s="211" t="s">
        <v>761</v>
      </c>
      <c r="G987" s="208"/>
      <c r="H987" s="210" t="s">
        <v>20</v>
      </c>
      <c r="I987" s="212"/>
      <c r="J987" s="208"/>
      <c r="K987" s="208"/>
      <c r="L987" s="213"/>
      <c r="M987" s="214"/>
      <c r="N987" s="215"/>
      <c r="O987" s="215"/>
      <c r="P987" s="215"/>
      <c r="Q987" s="215"/>
      <c r="R987" s="215"/>
      <c r="S987" s="215"/>
      <c r="T987" s="216"/>
      <c r="AT987" s="217" t="s">
        <v>162</v>
      </c>
      <c r="AU987" s="217" t="s">
        <v>78</v>
      </c>
      <c r="AV987" s="13" t="s">
        <v>76</v>
      </c>
      <c r="AW987" s="13" t="s">
        <v>31</v>
      </c>
      <c r="AX987" s="13" t="s">
        <v>69</v>
      </c>
      <c r="AY987" s="217" t="s">
        <v>153</v>
      </c>
    </row>
    <row r="988" spans="1:65" s="14" customFormat="1" ht="11.25">
      <c r="B988" s="218"/>
      <c r="C988" s="219"/>
      <c r="D988" s="209" t="s">
        <v>162</v>
      </c>
      <c r="E988" s="220" t="s">
        <v>20</v>
      </c>
      <c r="F988" s="221" t="s">
        <v>990</v>
      </c>
      <c r="G988" s="219"/>
      <c r="H988" s="222">
        <v>4.1059999999999999</v>
      </c>
      <c r="I988" s="223"/>
      <c r="J988" s="219"/>
      <c r="K988" s="219"/>
      <c r="L988" s="224"/>
      <c r="M988" s="225"/>
      <c r="N988" s="226"/>
      <c r="O988" s="226"/>
      <c r="P988" s="226"/>
      <c r="Q988" s="226"/>
      <c r="R988" s="226"/>
      <c r="S988" s="226"/>
      <c r="T988" s="227"/>
      <c r="AT988" s="228" t="s">
        <v>162</v>
      </c>
      <c r="AU988" s="228" t="s">
        <v>78</v>
      </c>
      <c r="AV988" s="14" t="s">
        <v>78</v>
      </c>
      <c r="AW988" s="14" t="s">
        <v>31</v>
      </c>
      <c r="AX988" s="14" t="s">
        <v>69</v>
      </c>
      <c r="AY988" s="228" t="s">
        <v>153</v>
      </c>
    </row>
    <row r="989" spans="1:65" s="16" customFormat="1" ht="11.25">
      <c r="B989" s="240"/>
      <c r="C989" s="241"/>
      <c r="D989" s="209" t="s">
        <v>162</v>
      </c>
      <c r="E989" s="242" t="s">
        <v>20</v>
      </c>
      <c r="F989" s="243" t="s">
        <v>176</v>
      </c>
      <c r="G989" s="241"/>
      <c r="H989" s="244">
        <v>20.527999999999999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AT989" s="250" t="s">
        <v>162</v>
      </c>
      <c r="AU989" s="250" t="s">
        <v>78</v>
      </c>
      <c r="AV989" s="16" t="s">
        <v>160</v>
      </c>
      <c r="AW989" s="16" t="s">
        <v>31</v>
      </c>
      <c r="AX989" s="16" t="s">
        <v>76</v>
      </c>
      <c r="AY989" s="250" t="s">
        <v>153</v>
      </c>
    </row>
    <row r="990" spans="1:65" s="2" customFormat="1" ht="24" customHeight="1">
      <c r="A990" s="36"/>
      <c r="B990" s="37"/>
      <c r="C990" s="194" t="s">
        <v>996</v>
      </c>
      <c r="D990" s="194" t="s">
        <v>155</v>
      </c>
      <c r="E990" s="195" t="s">
        <v>997</v>
      </c>
      <c r="F990" s="196" t="s">
        <v>998</v>
      </c>
      <c r="G990" s="197" t="s">
        <v>208</v>
      </c>
      <c r="H990" s="198">
        <v>33.603999999999999</v>
      </c>
      <c r="I990" s="199"/>
      <c r="J990" s="200">
        <f>ROUND(I990*H990,2)</f>
        <v>0</v>
      </c>
      <c r="K990" s="196" t="s">
        <v>159</v>
      </c>
      <c r="L990" s="41"/>
      <c r="M990" s="201" t="s">
        <v>20</v>
      </c>
      <c r="N990" s="202" t="s">
        <v>40</v>
      </c>
      <c r="O990" s="66"/>
      <c r="P990" s="203">
        <f>O990*H990</f>
        <v>0</v>
      </c>
      <c r="Q990" s="203">
        <v>1.5E-3</v>
      </c>
      <c r="R990" s="203">
        <f>Q990*H990</f>
        <v>5.0405999999999999E-2</v>
      </c>
      <c r="S990" s="203">
        <v>0</v>
      </c>
      <c r="T990" s="204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205" t="s">
        <v>304</v>
      </c>
      <c r="AT990" s="205" t="s">
        <v>155</v>
      </c>
      <c r="AU990" s="205" t="s">
        <v>78</v>
      </c>
      <c r="AY990" s="19" t="s">
        <v>153</v>
      </c>
      <c r="BE990" s="206">
        <f>IF(N990="základní",J990,0)</f>
        <v>0</v>
      </c>
      <c r="BF990" s="206">
        <f>IF(N990="snížená",J990,0)</f>
        <v>0</v>
      </c>
      <c r="BG990" s="206">
        <f>IF(N990="zákl. přenesená",J990,0)</f>
        <v>0</v>
      </c>
      <c r="BH990" s="206">
        <f>IF(N990="sníž. přenesená",J990,0)</f>
        <v>0</v>
      </c>
      <c r="BI990" s="206">
        <f>IF(N990="nulová",J990,0)</f>
        <v>0</v>
      </c>
      <c r="BJ990" s="19" t="s">
        <v>76</v>
      </c>
      <c r="BK990" s="206">
        <f>ROUND(I990*H990,2)</f>
        <v>0</v>
      </c>
      <c r="BL990" s="19" t="s">
        <v>304</v>
      </c>
      <c r="BM990" s="205" t="s">
        <v>999</v>
      </c>
    </row>
    <row r="991" spans="1:65" s="13" customFormat="1" ht="11.25">
      <c r="B991" s="207"/>
      <c r="C991" s="208"/>
      <c r="D991" s="209" t="s">
        <v>162</v>
      </c>
      <c r="E991" s="210" t="s">
        <v>20</v>
      </c>
      <c r="F991" s="211" t="s">
        <v>1000</v>
      </c>
      <c r="G991" s="208"/>
      <c r="H991" s="210" t="s">
        <v>20</v>
      </c>
      <c r="I991" s="212"/>
      <c r="J991" s="208"/>
      <c r="K991" s="208"/>
      <c r="L991" s="213"/>
      <c r="M991" s="214"/>
      <c r="N991" s="215"/>
      <c r="O991" s="215"/>
      <c r="P991" s="215"/>
      <c r="Q991" s="215"/>
      <c r="R991" s="215"/>
      <c r="S991" s="215"/>
      <c r="T991" s="216"/>
      <c r="AT991" s="217" t="s">
        <v>162</v>
      </c>
      <c r="AU991" s="217" t="s">
        <v>78</v>
      </c>
      <c r="AV991" s="13" t="s">
        <v>76</v>
      </c>
      <c r="AW991" s="13" t="s">
        <v>31</v>
      </c>
      <c r="AX991" s="13" t="s">
        <v>69</v>
      </c>
      <c r="AY991" s="217" t="s">
        <v>153</v>
      </c>
    </row>
    <row r="992" spans="1:65" s="14" customFormat="1" ht="11.25">
      <c r="B992" s="218"/>
      <c r="C992" s="219"/>
      <c r="D992" s="209" t="s">
        <v>162</v>
      </c>
      <c r="E992" s="220" t="s">
        <v>20</v>
      </c>
      <c r="F992" s="221" t="s">
        <v>1001</v>
      </c>
      <c r="G992" s="219"/>
      <c r="H992" s="222">
        <v>23.231999999999999</v>
      </c>
      <c r="I992" s="223"/>
      <c r="J992" s="219"/>
      <c r="K992" s="219"/>
      <c r="L992" s="224"/>
      <c r="M992" s="225"/>
      <c r="N992" s="226"/>
      <c r="O992" s="226"/>
      <c r="P992" s="226"/>
      <c r="Q992" s="226"/>
      <c r="R992" s="226"/>
      <c r="S992" s="226"/>
      <c r="T992" s="227"/>
      <c r="AT992" s="228" t="s">
        <v>162</v>
      </c>
      <c r="AU992" s="228" t="s">
        <v>78</v>
      </c>
      <c r="AV992" s="14" t="s">
        <v>78</v>
      </c>
      <c r="AW992" s="14" t="s">
        <v>31</v>
      </c>
      <c r="AX992" s="14" t="s">
        <v>69</v>
      </c>
      <c r="AY992" s="228" t="s">
        <v>153</v>
      </c>
    </row>
    <row r="993" spans="1:65" s="13" customFormat="1" ht="11.25">
      <c r="B993" s="207"/>
      <c r="C993" s="208"/>
      <c r="D993" s="209" t="s">
        <v>162</v>
      </c>
      <c r="E993" s="210" t="s">
        <v>20</v>
      </c>
      <c r="F993" s="211" t="s">
        <v>1002</v>
      </c>
      <c r="G993" s="208"/>
      <c r="H993" s="210" t="s">
        <v>20</v>
      </c>
      <c r="I993" s="212"/>
      <c r="J993" s="208"/>
      <c r="K993" s="208"/>
      <c r="L993" s="213"/>
      <c r="M993" s="214"/>
      <c r="N993" s="215"/>
      <c r="O993" s="215"/>
      <c r="P993" s="215"/>
      <c r="Q993" s="215"/>
      <c r="R993" s="215"/>
      <c r="S993" s="215"/>
      <c r="T993" s="216"/>
      <c r="AT993" s="217" t="s">
        <v>162</v>
      </c>
      <c r="AU993" s="217" t="s">
        <v>78</v>
      </c>
      <c r="AV993" s="13" t="s">
        <v>76</v>
      </c>
      <c r="AW993" s="13" t="s">
        <v>31</v>
      </c>
      <c r="AX993" s="13" t="s">
        <v>69</v>
      </c>
      <c r="AY993" s="217" t="s">
        <v>153</v>
      </c>
    </row>
    <row r="994" spans="1:65" s="14" customFormat="1" ht="11.25">
      <c r="B994" s="218"/>
      <c r="C994" s="219"/>
      <c r="D994" s="209" t="s">
        <v>162</v>
      </c>
      <c r="E994" s="220" t="s">
        <v>20</v>
      </c>
      <c r="F994" s="221" t="s">
        <v>1003</v>
      </c>
      <c r="G994" s="219"/>
      <c r="H994" s="222">
        <v>2.3159999999999998</v>
      </c>
      <c r="I994" s="223"/>
      <c r="J994" s="219"/>
      <c r="K994" s="219"/>
      <c r="L994" s="224"/>
      <c r="M994" s="225"/>
      <c r="N994" s="226"/>
      <c r="O994" s="226"/>
      <c r="P994" s="226"/>
      <c r="Q994" s="226"/>
      <c r="R994" s="226"/>
      <c r="S994" s="226"/>
      <c r="T994" s="227"/>
      <c r="AT994" s="228" t="s">
        <v>162</v>
      </c>
      <c r="AU994" s="228" t="s">
        <v>78</v>
      </c>
      <c r="AV994" s="14" t="s">
        <v>78</v>
      </c>
      <c r="AW994" s="14" t="s">
        <v>31</v>
      </c>
      <c r="AX994" s="14" t="s">
        <v>69</v>
      </c>
      <c r="AY994" s="228" t="s">
        <v>153</v>
      </c>
    </row>
    <row r="995" spans="1:65" s="13" customFormat="1" ht="11.25">
      <c r="B995" s="207"/>
      <c r="C995" s="208"/>
      <c r="D995" s="209" t="s">
        <v>162</v>
      </c>
      <c r="E995" s="210" t="s">
        <v>20</v>
      </c>
      <c r="F995" s="211" t="s">
        <v>1004</v>
      </c>
      <c r="G995" s="208"/>
      <c r="H995" s="210" t="s">
        <v>20</v>
      </c>
      <c r="I995" s="212"/>
      <c r="J995" s="208"/>
      <c r="K995" s="208"/>
      <c r="L995" s="213"/>
      <c r="M995" s="214"/>
      <c r="N995" s="215"/>
      <c r="O995" s="215"/>
      <c r="P995" s="215"/>
      <c r="Q995" s="215"/>
      <c r="R995" s="215"/>
      <c r="S995" s="215"/>
      <c r="T995" s="216"/>
      <c r="AT995" s="217" t="s">
        <v>162</v>
      </c>
      <c r="AU995" s="217" t="s">
        <v>78</v>
      </c>
      <c r="AV995" s="13" t="s">
        <v>76</v>
      </c>
      <c r="AW995" s="13" t="s">
        <v>31</v>
      </c>
      <c r="AX995" s="13" t="s">
        <v>69</v>
      </c>
      <c r="AY995" s="217" t="s">
        <v>153</v>
      </c>
    </row>
    <row r="996" spans="1:65" s="14" customFormat="1" ht="11.25">
      <c r="B996" s="218"/>
      <c r="C996" s="219"/>
      <c r="D996" s="209" t="s">
        <v>162</v>
      </c>
      <c r="E996" s="220" t="s">
        <v>20</v>
      </c>
      <c r="F996" s="221" t="s">
        <v>1005</v>
      </c>
      <c r="G996" s="219"/>
      <c r="H996" s="222">
        <v>1.335</v>
      </c>
      <c r="I996" s="223"/>
      <c r="J996" s="219"/>
      <c r="K996" s="219"/>
      <c r="L996" s="224"/>
      <c r="M996" s="225"/>
      <c r="N996" s="226"/>
      <c r="O996" s="226"/>
      <c r="P996" s="226"/>
      <c r="Q996" s="226"/>
      <c r="R996" s="226"/>
      <c r="S996" s="226"/>
      <c r="T996" s="227"/>
      <c r="AT996" s="228" t="s">
        <v>162</v>
      </c>
      <c r="AU996" s="228" t="s">
        <v>78</v>
      </c>
      <c r="AV996" s="14" t="s">
        <v>78</v>
      </c>
      <c r="AW996" s="14" t="s">
        <v>31</v>
      </c>
      <c r="AX996" s="14" t="s">
        <v>69</v>
      </c>
      <c r="AY996" s="228" t="s">
        <v>153</v>
      </c>
    </row>
    <row r="997" spans="1:65" s="15" customFormat="1" ht="11.25">
      <c r="B997" s="229"/>
      <c r="C997" s="230"/>
      <c r="D997" s="209" t="s">
        <v>162</v>
      </c>
      <c r="E997" s="231" t="s">
        <v>20</v>
      </c>
      <c r="F997" s="232" t="s">
        <v>173</v>
      </c>
      <c r="G997" s="230"/>
      <c r="H997" s="233">
        <v>26.882999999999999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AT997" s="239" t="s">
        <v>162</v>
      </c>
      <c r="AU997" s="239" t="s">
        <v>78</v>
      </c>
      <c r="AV997" s="15" t="s">
        <v>92</v>
      </c>
      <c r="AW997" s="15" t="s">
        <v>31</v>
      </c>
      <c r="AX997" s="15" t="s">
        <v>69</v>
      </c>
      <c r="AY997" s="239" t="s">
        <v>153</v>
      </c>
    </row>
    <row r="998" spans="1:65" s="13" customFormat="1" ht="11.25">
      <c r="B998" s="207"/>
      <c r="C998" s="208"/>
      <c r="D998" s="209" t="s">
        <v>162</v>
      </c>
      <c r="E998" s="210" t="s">
        <v>20</v>
      </c>
      <c r="F998" s="211" t="s">
        <v>761</v>
      </c>
      <c r="G998" s="208"/>
      <c r="H998" s="210" t="s">
        <v>20</v>
      </c>
      <c r="I998" s="212"/>
      <c r="J998" s="208"/>
      <c r="K998" s="208"/>
      <c r="L998" s="213"/>
      <c r="M998" s="214"/>
      <c r="N998" s="215"/>
      <c r="O998" s="215"/>
      <c r="P998" s="215"/>
      <c r="Q998" s="215"/>
      <c r="R998" s="215"/>
      <c r="S998" s="215"/>
      <c r="T998" s="216"/>
      <c r="AT998" s="217" t="s">
        <v>162</v>
      </c>
      <c r="AU998" s="217" t="s">
        <v>78</v>
      </c>
      <c r="AV998" s="13" t="s">
        <v>76</v>
      </c>
      <c r="AW998" s="13" t="s">
        <v>31</v>
      </c>
      <c r="AX998" s="13" t="s">
        <v>69</v>
      </c>
      <c r="AY998" s="217" t="s">
        <v>153</v>
      </c>
    </row>
    <row r="999" spans="1:65" s="14" customFormat="1" ht="11.25">
      <c r="B999" s="218"/>
      <c r="C999" s="219"/>
      <c r="D999" s="209" t="s">
        <v>162</v>
      </c>
      <c r="E999" s="220" t="s">
        <v>20</v>
      </c>
      <c r="F999" s="221" t="s">
        <v>1006</v>
      </c>
      <c r="G999" s="219"/>
      <c r="H999" s="222">
        <v>6.7210000000000001</v>
      </c>
      <c r="I999" s="223"/>
      <c r="J999" s="219"/>
      <c r="K999" s="219"/>
      <c r="L999" s="224"/>
      <c r="M999" s="225"/>
      <c r="N999" s="226"/>
      <c r="O999" s="226"/>
      <c r="P999" s="226"/>
      <c r="Q999" s="226"/>
      <c r="R999" s="226"/>
      <c r="S999" s="226"/>
      <c r="T999" s="227"/>
      <c r="AT999" s="228" t="s">
        <v>162</v>
      </c>
      <c r="AU999" s="228" t="s">
        <v>78</v>
      </c>
      <c r="AV999" s="14" t="s">
        <v>78</v>
      </c>
      <c r="AW999" s="14" t="s">
        <v>31</v>
      </c>
      <c r="AX999" s="14" t="s">
        <v>69</v>
      </c>
      <c r="AY999" s="228" t="s">
        <v>153</v>
      </c>
    </row>
    <row r="1000" spans="1:65" s="16" customFormat="1" ht="11.25">
      <c r="B1000" s="240"/>
      <c r="C1000" s="241"/>
      <c r="D1000" s="209" t="s">
        <v>162</v>
      </c>
      <c r="E1000" s="242" t="s">
        <v>20</v>
      </c>
      <c r="F1000" s="243" t="s">
        <v>176</v>
      </c>
      <c r="G1000" s="241"/>
      <c r="H1000" s="244">
        <v>33.603999999999999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AT1000" s="250" t="s">
        <v>162</v>
      </c>
      <c r="AU1000" s="250" t="s">
        <v>78</v>
      </c>
      <c r="AV1000" s="16" t="s">
        <v>160</v>
      </c>
      <c r="AW1000" s="16" t="s">
        <v>31</v>
      </c>
      <c r="AX1000" s="16" t="s">
        <v>76</v>
      </c>
      <c r="AY1000" s="250" t="s">
        <v>153</v>
      </c>
    </row>
    <row r="1001" spans="1:65" s="2" customFormat="1" ht="36" customHeight="1">
      <c r="A1001" s="36"/>
      <c r="B1001" s="37"/>
      <c r="C1001" s="194" t="s">
        <v>1007</v>
      </c>
      <c r="D1001" s="194" t="s">
        <v>155</v>
      </c>
      <c r="E1001" s="195" t="s">
        <v>1008</v>
      </c>
      <c r="F1001" s="196" t="s">
        <v>1009</v>
      </c>
      <c r="G1001" s="197" t="s">
        <v>208</v>
      </c>
      <c r="H1001" s="198">
        <v>81.314999999999998</v>
      </c>
      <c r="I1001" s="199"/>
      <c r="J1001" s="200">
        <f>ROUND(I1001*H1001,2)</f>
        <v>0</v>
      </c>
      <c r="K1001" s="196" t="s">
        <v>159</v>
      </c>
      <c r="L1001" s="41"/>
      <c r="M1001" s="201" t="s">
        <v>20</v>
      </c>
      <c r="N1001" s="202" t="s">
        <v>40</v>
      </c>
      <c r="O1001" s="66"/>
      <c r="P1001" s="203">
        <f>O1001*H1001</f>
        <v>0</v>
      </c>
      <c r="Q1001" s="203">
        <v>6.0000000000000001E-3</v>
      </c>
      <c r="R1001" s="203">
        <f>Q1001*H1001</f>
        <v>0.48788999999999999</v>
      </c>
      <c r="S1001" s="203">
        <v>0</v>
      </c>
      <c r="T1001" s="204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205" t="s">
        <v>304</v>
      </c>
      <c r="AT1001" s="205" t="s">
        <v>155</v>
      </c>
      <c r="AU1001" s="205" t="s">
        <v>78</v>
      </c>
      <c r="AY1001" s="19" t="s">
        <v>153</v>
      </c>
      <c r="BE1001" s="206">
        <f>IF(N1001="základní",J1001,0)</f>
        <v>0</v>
      </c>
      <c r="BF1001" s="206">
        <f>IF(N1001="snížená",J1001,0)</f>
        <v>0</v>
      </c>
      <c r="BG1001" s="206">
        <f>IF(N1001="zákl. přenesená",J1001,0)</f>
        <v>0</v>
      </c>
      <c r="BH1001" s="206">
        <f>IF(N1001="sníž. přenesená",J1001,0)</f>
        <v>0</v>
      </c>
      <c r="BI1001" s="206">
        <f>IF(N1001="nulová",J1001,0)</f>
        <v>0</v>
      </c>
      <c r="BJ1001" s="19" t="s">
        <v>76</v>
      </c>
      <c r="BK1001" s="206">
        <f>ROUND(I1001*H1001,2)</f>
        <v>0</v>
      </c>
      <c r="BL1001" s="19" t="s">
        <v>304</v>
      </c>
      <c r="BM1001" s="205" t="s">
        <v>1010</v>
      </c>
    </row>
    <row r="1002" spans="1:65" s="13" customFormat="1" ht="11.25">
      <c r="B1002" s="207"/>
      <c r="C1002" s="208"/>
      <c r="D1002" s="209" t="s">
        <v>162</v>
      </c>
      <c r="E1002" s="210" t="s">
        <v>20</v>
      </c>
      <c r="F1002" s="211" t="s">
        <v>1011</v>
      </c>
      <c r="G1002" s="208"/>
      <c r="H1002" s="210" t="s">
        <v>20</v>
      </c>
      <c r="I1002" s="212"/>
      <c r="J1002" s="208"/>
      <c r="K1002" s="208"/>
      <c r="L1002" s="213"/>
      <c r="M1002" s="214"/>
      <c r="N1002" s="215"/>
      <c r="O1002" s="215"/>
      <c r="P1002" s="215"/>
      <c r="Q1002" s="215"/>
      <c r="R1002" s="215"/>
      <c r="S1002" s="215"/>
      <c r="T1002" s="216"/>
      <c r="AT1002" s="217" t="s">
        <v>162</v>
      </c>
      <c r="AU1002" s="217" t="s">
        <v>78</v>
      </c>
      <c r="AV1002" s="13" t="s">
        <v>76</v>
      </c>
      <c r="AW1002" s="13" t="s">
        <v>31</v>
      </c>
      <c r="AX1002" s="13" t="s">
        <v>69</v>
      </c>
      <c r="AY1002" s="217" t="s">
        <v>153</v>
      </c>
    </row>
    <row r="1003" spans="1:65" s="14" customFormat="1" ht="11.25">
      <c r="B1003" s="218"/>
      <c r="C1003" s="219"/>
      <c r="D1003" s="209" t="s">
        <v>162</v>
      </c>
      <c r="E1003" s="220" t="s">
        <v>20</v>
      </c>
      <c r="F1003" s="221" t="s">
        <v>1012</v>
      </c>
      <c r="G1003" s="219"/>
      <c r="H1003" s="222">
        <v>11.006</v>
      </c>
      <c r="I1003" s="223"/>
      <c r="J1003" s="219"/>
      <c r="K1003" s="219"/>
      <c r="L1003" s="224"/>
      <c r="M1003" s="225"/>
      <c r="N1003" s="226"/>
      <c r="O1003" s="226"/>
      <c r="P1003" s="226"/>
      <c r="Q1003" s="226"/>
      <c r="R1003" s="226"/>
      <c r="S1003" s="226"/>
      <c r="T1003" s="227"/>
      <c r="AT1003" s="228" t="s">
        <v>162</v>
      </c>
      <c r="AU1003" s="228" t="s">
        <v>78</v>
      </c>
      <c r="AV1003" s="14" t="s">
        <v>78</v>
      </c>
      <c r="AW1003" s="14" t="s">
        <v>31</v>
      </c>
      <c r="AX1003" s="14" t="s">
        <v>69</v>
      </c>
      <c r="AY1003" s="228" t="s">
        <v>153</v>
      </c>
    </row>
    <row r="1004" spans="1:65" s="13" customFormat="1" ht="11.25">
      <c r="B1004" s="207"/>
      <c r="C1004" s="208"/>
      <c r="D1004" s="209" t="s">
        <v>162</v>
      </c>
      <c r="E1004" s="210" t="s">
        <v>20</v>
      </c>
      <c r="F1004" s="211" t="s">
        <v>1013</v>
      </c>
      <c r="G1004" s="208"/>
      <c r="H1004" s="210" t="s">
        <v>20</v>
      </c>
      <c r="I1004" s="212"/>
      <c r="J1004" s="208"/>
      <c r="K1004" s="208"/>
      <c r="L1004" s="213"/>
      <c r="M1004" s="214"/>
      <c r="N1004" s="215"/>
      <c r="O1004" s="215"/>
      <c r="P1004" s="215"/>
      <c r="Q1004" s="215"/>
      <c r="R1004" s="215"/>
      <c r="S1004" s="215"/>
      <c r="T1004" s="216"/>
      <c r="AT1004" s="217" t="s">
        <v>162</v>
      </c>
      <c r="AU1004" s="217" t="s">
        <v>78</v>
      </c>
      <c r="AV1004" s="13" t="s">
        <v>76</v>
      </c>
      <c r="AW1004" s="13" t="s">
        <v>31</v>
      </c>
      <c r="AX1004" s="13" t="s">
        <v>69</v>
      </c>
      <c r="AY1004" s="217" t="s">
        <v>153</v>
      </c>
    </row>
    <row r="1005" spans="1:65" s="14" customFormat="1" ht="11.25">
      <c r="B1005" s="218"/>
      <c r="C1005" s="219"/>
      <c r="D1005" s="209" t="s">
        <v>162</v>
      </c>
      <c r="E1005" s="220" t="s">
        <v>20</v>
      </c>
      <c r="F1005" s="221" t="s">
        <v>1014</v>
      </c>
      <c r="G1005" s="219"/>
      <c r="H1005" s="222">
        <v>6.3479999999999999</v>
      </c>
      <c r="I1005" s="223"/>
      <c r="J1005" s="219"/>
      <c r="K1005" s="219"/>
      <c r="L1005" s="224"/>
      <c r="M1005" s="225"/>
      <c r="N1005" s="226"/>
      <c r="O1005" s="226"/>
      <c r="P1005" s="226"/>
      <c r="Q1005" s="226"/>
      <c r="R1005" s="226"/>
      <c r="S1005" s="226"/>
      <c r="T1005" s="227"/>
      <c r="AT1005" s="228" t="s">
        <v>162</v>
      </c>
      <c r="AU1005" s="228" t="s">
        <v>78</v>
      </c>
      <c r="AV1005" s="14" t="s">
        <v>78</v>
      </c>
      <c r="AW1005" s="14" t="s">
        <v>31</v>
      </c>
      <c r="AX1005" s="14" t="s">
        <v>69</v>
      </c>
      <c r="AY1005" s="228" t="s">
        <v>153</v>
      </c>
    </row>
    <row r="1006" spans="1:65" s="13" customFormat="1" ht="11.25">
      <c r="B1006" s="207"/>
      <c r="C1006" s="208"/>
      <c r="D1006" s="209" t="s">
        <v>162</v>
      </c>
      <c r="E1006" s="210" t="s">
        <v>20</v>
      </c>
      <c r="F1006" s="211" t="s">
        <v>1015</v>
      </c>
      <c r="G1006" s="208"/>
      <c r="H1006" s="210" t="s">
        <v>20</v>
      </c>
      <c r="I1006" s="212"/>
      <c r="J1006" s="208"/>
      <c r="K1006" s="208"/>
      <c r="L1006" s="213"/>
      <c r="M1006" s="214"/>
      <c r="N1006" s="215"/>
      <c r="O1006" s="215"/>
      <c r="P1006" s="215"/>
      <c r="Q1006" s="215"/>
      <c r="R1006" s="215"/>
      <c r="S1006" s="215"/>
      <c r="T1006" s="216"/>
      <c r="AT1006" s="217" t="s">
        <v>162</v>
      </c>
      <c r="AU1006" s="217" t="s">
        <v>78</v>
      </c>
      <c r="AV1006" s="13" t="s">
        <v>76</v>
      </c>
      <c r="AW1006" s="13" t="s">
        <v>31</v>
      </c>
      <c r="AX1006" s="13" t="s">
        <v>69</v>
      </c>
      <c r="AY1006" s="217" t="s">
        <v>153</v>
      </c>
    </row>
    <row r="1007" spans="1:65" s="14" customFormat="1" ht="11.25">
      <c r="B1007" s="218"/>
      <c r="C1007" s="219"/>
      <c r="D1007" s="209" t="s">
        <v>162</v>
      </c>
      <c r="E1007" s="220" t="s">
        <v>20</v>
      </c>
      <c r="F1007" s="221" t="s">
        <v>1016</v>
      </c>
      <c r="G1007" s="219"/>
      <c r="H1007" s="222">
        <v>9.1199999999999992</v>
      </c>
      <c r="I1007" s="223"/>
      <c r="J1007" s="219"/>
      <c r="K1007" s="219"/>
      <c r="L1007" s="224"/>
      <c r="M1007" s="225"/>
      <c r="N1007" s="226"/>
      <c r="O1007" s="226"/>
      <c r="P1007" s="226"/>
      <c r="Q1007" s="226"/>
      <c r="R1007" s="226"/>
      <c r="S1007" s="226"/>
      <c r="T1007" s="227"/>
      <c r="AT1007" s="228" t="s">
        <v>162</v>
      </c>
      <c r="AU1007" s="228" t="s">
        <v>78</v>
      </c>
      <c r="AV1007" s="14" t="s">
        <v>78</v>
      </c>
      <c r="AW1007" s="14" t="s">
        <v>31</v>
      </c>
      <c r="AX1007" s="14" t="s">
        <v>69</v>
      </c>
      <c r="AY1007" s="228" t="s">
        <v>153</v>
      </c>
    </row>
    <row r="1008" spans="1:65" s="14" customFormat="1" ht="11.25">
      <c r="B1008" s="218"/>
      <c r="C1008" s="219"/>
      <c r="D1008" s="209" t="s">
        <v>162</v>
      </c>
      <c r="E1008" s="220" t="s">
        <v>20</v>
      </c>
      <c r="F1008" s="221" t="s">
        <v>1016</v>
      </c>
      <c r="G1008" s="219"/>
      <c r="H1008" s="222">
        <v>9.1199999999999992</v>
      </c>
      <c r="I1008" s="223"/>
      <c r="J1008" s="219"/>
      <c r="K1008" s="219"/>
      <c r="L1008" s="224"/>
      <c r="M1008" s="225"/>
      <c r="N1008" s="226"/>
      <c r="O1008" s="226"/>
      <c r="P1008" s="226"/>
      <c r="Q1008" s="226"/>
      <c r="R1008" s="226"/>
      <c r="S1008" s="226"/>
      <c r="T1008" s="227"/>
      <c r="AT1008" s="228" t="s">
        <v>162</v>
      </c>
      <c r="AU1008" s="228" t="s">
        <v>78</v>
      </c>
      <c r="AV1008" s="14" t="s">
        <v>78</v>
      </c>
      <c r="AW1008" s="14" t="s">
        <v>31</v>
      </c>
      <c r="AX1008" s="14" t="s">
        <v>69</v>
      </c>
      <c r="AY1008" s="228" t="s">
        <v>153</v>
      </c>
    </row>
    <row r="1009" spans="1:65" s="13" customFormat="1" ht="11.25">
      <c r="B1009" s="207"/>
      <c r="C1009" s="208"/>
      <c r="D1009" s="209" t="s">
        <v>162</v>
      </c>
      <c r="E1009" s="210" t="s">
        <v>20</v>
      </c>
      <c r="F1009" s="211" t="s">
        <v>1017</v>
      </c>
      <c r="G1009" s="208"/>
      <c r="H1009" s="210" t="s">
        <v>20</v>
      </c>
      <c r="I1009" s="212"/>
      <c r="J1009" s="208"/>
      <c r="K1009" s="208"/>
      <c r="L1009" s="213"/>
      <c r="M1009" s="214"/>
      <c r="N1009" s="215"/>
      <c r="O1009" s="215"/>
      <c r="P1009" s="215"/>
      <c r="Q1009" s="215"/>
      <c r="R1009" s="215"/>
      <c r="S1009" s="215"/>
      <c r="T1009" s="216"/>
      <c r="AT1009" s="217" t="s">
        <v>162</v>
      </c>
      <c r="AU1009" s="217" t="s">
        <v>78</v>
      </c>
      <c r="AV1009" s="13" t="s">
        <v>76</v>
      </c>
      <c r="AW1009" s="13" t="s">
        <v>31</v>
      </c>
      <c r="AX1009" s="13" t="s">
        <v>69</v>
      </c>
      <c r="AY1009" s="217" t="s">
        <v>153</v>
      </c>
    </row>
    <row r="1010" spans="1:65" s="14" customFormat="1" ht="11.25">
      <c r="B1010" s="218"/>
      <c r="C1010" s="219"/>
      <c r="D1010" s="209" t="s">
        <v>162</v>
      </c>
      <c r="E1010" s="220" t="s">
        <v>20</v>
      </c>
      <c r="F1010" s="221" t="s">
        <v>1018</v>
      </c>
      <c r="G1010" s="219"/>
      <c r="H1010" s="222">
        <v>4.9450000000000003</v>
      </c>
      <c r="I1010" s="223"/>
      <c r="J1010" s="219"/>
      <c r="K1010" s="219"/>
      <c r="L1010" s="224"/>
      <c r="M1010" s="225"/>
      <c r="N1010" s="226"/>
      <c r="O1010" s="226"/>
      <c r="P1010" s="226"/>
      <c r="Q1010" s="226"/>
      <c r="R1010" s="226"/>
      <c r="S1010" s="226"/>
      <c r="T1010" s="227"/>
      <c r="AT1010" s="228" t="s">
        <v>162</v>
      </c>
      <c r="AU1010" s="228" t="s">
        <v>78</v>
      </c>
      <c r="AV1010" s="14" t="s">
        <v>78</v>
      </c>
      <c r="AW1010" s="14" t="s">
        <v>31</v>
      </c>
      <c r="AX1010" s="14" t="s">
        <v>69</v>
      </c>
      <c r="AY1010" s="228" t="s">
        <v>153</v>
      </c>
    </row>
    <row r="1011" spans="1:65" s="13" customFormat="1" ht="11.25">
      <c r="B1011" s="207"/>
      <c r="C1011" s="208"/>
      <c r="D1011" s="209" t="s">
        <v>162</v>
      </c>
      <c r="E1011" s="210" t="s">
        <v>20</v>
      </c>
      <c r="F1011" s="211" t="s">
        <v>1019</v>
      </c>
      <c r="G1011" s="208"/>
      <c r="H1011" s="210" t="s">
        <v>20</v>
      </c>
      <c r="I1011" s="212"/>
      <c r="J1011" s="208"/>
      <c r="K1011" s="208"/>
      <c r="L1011" s="213"/>
      <c r="M1011" s="214"/>
      <c r="N1011" s="215"/>
      <c r="O1011" s="215"/>
      <c r="P1011" s="215"/>
      <c r="Q1011" s="215"/>
      <c r="R1011" s="215"/>
      <c r="S1011" s="215"/>
      <c r="T1011" s="216"/>
      <c r="AT1011" s="217" t="s">
        <v>162</v>
      </c>
      <c r="AU1011" s="217" t="s">
        <v>78</v>
      </c>
      <c r="AV1011" s="13" t="s">
        <v>76</v>
      </c>
      <c r="AW1011" s="13" t="s">
        <v>31</v>
      </c>
      <c r="AX1011" s="13" t="s">
        <v>69</v>
      </c>
      <c r="AY1011" s="217" t="s">
        <v>153</v>
      </c>
    </row>
    <row r="1012" spans="1:65" s="14" customFormat="1" ht="11.25">
      <c r="B1012" s="218"/>
      <c r="C1012" s="219"/>
      <c r="D1012" s="209" t="s">
        <v>162</v>
      </c>
      <c r="E1012" s="220" t="s">
        <v>20</v>
      </c>
      <c r="F1012" s="221" t="s">
        <v>1020</v>
      </c>
      <c r="G1012" s="219"/>
      <c r="H1012" s="222">
        <v>24.513000000000002</v>
      </c>
      <c r="I1012" s="223"/>
      <c r="J1012" s="219"/>
      <c r="K1012" s="219"/>
      <c r="L1012" s="224"/>
      <c r="M1012" s="225"/>
      <c r="N1012" s="226"/>
      <c r="O1012" s="226"/>
      <c r="P1012" s="226"/>
      <c r="Q1012" s="226"/>
      <c r="R1012" s="226"/>
      <c r="S1012" s="226"/>
      <c r="T1012" s="227"/>
      <c r="AT1012" s="228" t="s">
        <v>162</v>
      </c>
      <c r="AU1012" s="228" t="s">
        <v>78</v>
      </c>
      <c r="AV1012" s="14" t="s">
        <v>78</v>
      </c>
      <c r="AW1012" s="14" t="s">
        <v>31</v>
      </c>
      <c r="AX1012" s="14" t="s">
        <v>69</v>
      </c>
      <c r="AY1012" s="228" t="s">
        <v>153</v>
      </c>
    </row>
    <row r="1013" spans="1:65" s="15" customFormat="1" ht="11.25">
      <c r="B1013" s="229"/>
      <c r="C1013" s="230"/>
      <c r="D1013" s="209" t="s">
        <v>162</v>
      </c>
      <c r="E1013" s="231" t="s">
        <v>20</v>
      </c>
      <c r="F1013" s="232" t="s">
        <v>173</v>
      </c>
      <c r="G1013" s="230"/>
      <c r="H1013" s="233">
        <v>65.051999999999992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AT1013" s="239" t="s">
        <v>162</v>
      </c>
      <c r="AU1013" s="239" t="s">
        <v>78</v>
      </c>
      <c r="AV1013" s="15" t="s">
        <v>92</v>
      </c>
      <c r="AW1013" s="15" t="s">
        <v>31</v>
      </c>
      <c r="AX1013" s="15" t="s">
        <v>69</v>
      </c>
      <c r="AY1013" s="239" t="s">
        <v>153</v>
      </c>
    </row>
    <row r="1014" spans="1:65" s="13" customFormat="1" ht="11.25">
      <c r="B1014" s="207"/>
      <c r="C1014" s="208"/>
      <c r="D1014" s="209" t="s">
        <v>162</v>
      </c>
      <c r="E1014" s="210" t="s">
        <v>20</v>
      </c>
      <c r="F1014" s="211" t="s">
        <v>761</v>
      </c>
      <c r="G1014" s="208"/>
      <c r="H1014" s="210" t="s">
        <v>20</v>
      </c>
      <c r="I1014" s="212"/>
      <c r="J1014" s="208"/>
      <c r="K1014" s="208"/>
      <c r="L1014" s="213"/>
      <c r="M1014" s="214"/>
      <c r="N1014" s="215"/>
      <c r="O1014" s="215"/>
      <c r="P1014" s="215"/>
      <c r="Q1014" s="215"/>
      <c r="R1014" s="215"/>
      <c r="S1014" s="215"/>
      <c r="T1014" s="216"/>
      <c r="AT1014" s="217" t="s">
        <v>162</v>
      </c>
      <c r="AU1014" s="217" t="s">
        <v>78</v>
      </c>
      <c r="AV1014" s="13" t="s">
        <v>76</v>
      </c>
      <c r="AW1014" s="13" t="s">
        <v>31</v>
      </c>
      <c r="AX1014" s="13" t="s">
        <v>69</v>
      </c>
      <c r="AY1014" s="217" t="s">
        <v>153</v>
      </c>
    </row>
    <row r="1015" spans="1:65" s="14" customFormat="1" ht="11.25">
      <c r="B1015" s="218"/>
      <c r="C1015" s="219"/>
      <c r="D1015" s="209" t="s">
        <v>162</v>
      </c>
      <c r="E1015" s="220" t="s">
        <v>20</v>
      </c>
      <c r="F1015" s="221" t="s">
        <v>1021</v>
      </c>
      <c r="G1015" s="219"/>
      <c r="H1015" s="222">
        <v>16.263000000000002</v>
      </c>
      <c r="I1015" s="223"/>
      <c r="J1015" s="219"/>
      <c r="K1015" s="219"/>
      <c r="L1015" s="224"/>
      <c r="M1015" s="225"/>
      <c r="N1015" s="226"/>
      <c r="O1015" s="226"/>
      <c r="P1015" s="226"/>
      <c r="Q1015" s="226"/>
      <c r="R1015" s="226"/>
      <c r="S1015" s="226"/>
      <c r="T1015" s="227"/>
      <c r="AT1015" s="228" t="s">
        <v>162</v>
      </c>
      <c r="AU1015" s="228" t="s">
        <v>78</v>
      </c>
      <c r="AV1015" s="14" t="s">
        <v>78</v>
      </c>
      <c r="AW1015" s="14" t="s">
        <v>31</v>
      </c>
      <c r="AX1015" s="14" t="s">
        <v>69</v>
      </c>
      <c r="AY1015" s="228" t="s">
        <v>153</v>
      </c>
    </row>
    <row r="1016" spans="1:65" s="16" customFormat="1" ht="11.25">
      <c r="B1016" s="240"/>
      <c r="C1016" s="241"/>
      <c r="D1016" s="209" t="s">
        <v>162</v>
      </c>
      <c r="E1016" s="242" t="s">
        <v>20</v>
      </c>
      <c r="F1016" s="243" t="s">
        <v>176</v>
      </c>
      <c r="G1016" s="241"/>
      <c r="H1016" s="244">
        <v>81.314999999999998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162</v>
      </c>
      <c r="AU1016" s="250" t="s">
        <v>78</v>
      </c>
      <c r="AV1016" s="16" t="s">
        <v>160</v>
      </c>
      <c r="AW1016" s="16" t="s">
        <v>31</v>
      </c>
      <c r="AX1016" s="16" t="s">
        <v>76</v>
      </c>
      <c r="AY1016" s="250" t="s">
        <v>153</v>
      </c>
    </row>
    <row r="1017" spans="1:65" s="2" customFormat="1" ht="16.5" customHeight="1">
      <c r="A1017" s="36"/>
      <c r="B1017" s="37"/>
      <c r="C1017" s="254" t="s">
        <v>1022</v>
      </c>
      <c r="D1017" s="254" t="s">
        <v>332</v>
      </c>
      <c r="E1017" s="255" t="s">
        <v>1023</v>
      </c>
      <c r="F1017" s="256" t="s">
        <v>1024</v>
      </c>
      <c r="G1017" s="257" t="s">
        <v>208</v>
      </c>
      <c r="H1017" s="258">
        <v>89.447000000000003</v>
      </c>
      <c r="I1017" s="259"/>
      <c r="J1017" s="260">
        <f>ROUND(I1017*H1017,2)</f>
        <v>0</v>
      </c>
      <c r="K1017" s="256" t="s">
        <v>159</v>
      </c>
      <c r="L1017" s="261"/>
      <c r="M1017" s="262" t="s">
        <v>20</v>
      </c>
      <c r="N1017" s="263" t="s">
        <v>40</v>
      </c>
      <c r="O1017" s="66"/>
      <c r="P1017" s="203">
        <f>O1017*H1017</f>
        <v>0</v>
      </c>
      <c r="Q1017" s="203">
        <v>1.18E-2</v>
      </c>
      <c r="R1017" s="203">
        <f>Q1017*H1017</f>
        <v>1.0554745999999999</v>
      </c>
      <c r="S1017" s="203">
        <v>0</v>
      </c>
      <c r="T1017" s="204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205" t="s">
        <v>423</v>
      </c>
      <c r="AT1017" s="205" t="s">
        <v>332</v>
      </c>
      <c r="AU1017" s="205" t="s">
        <v>78</v>
      </c>
      <c r="AY1017" s="19" t="s">
        <v>153</v>
      </c>
      <c r="BE1017" s="206">
        <f>IF(N1017="základní",J1017,0)</f>
        <v>0</v>
      </c>
      <c r="BF1017" s="206">
        <f>IF(N1017="snížená",J1017,0)</f>
        <v>0</v>
      </c>
      <c r="BG1017" s="206">
        <f>IF(N1017="zákl. přenesená",J1017,0)</f>
        <v>0</v>
      </c>
      <c r="BH1017" s="206">
        <f>IF(N1017="sníž. přenesená",J1017,0)</f>
        <v>0</v>
      </c>
      <c r="BI1017" s="206">
        <f>IF(N1017="nulová",J1017,0)</f>
        <v>0</v>
      </c>
      <c r="BJ1017" s="19" t="s">
        <v>76</v>
      </c>
      <c r="BK1017" s="206">
        <f>ROUND(I1017*H1017,2)</f>
        <v>0</v>
      </c>
      <c r="BL1017" s="19" t="s">
        <v>304</v>
      </c>
      <c r="BM1017" s="205" t="s">
        <v>1025</v>
      </c>
    </row>
    <row r="1018" spans="1:65" s="14" customFormat="1" ht="11.25">
      <c r="B1018" s="218"/>
      <c r="C1018" s="219"/>
      <c r="D1018" s="209" t="s">
        <v>162</v>
      </c>
      <c r="E1018" s="219"/>
      <c r="F1018" s="221" t="s">
        <v>1026</v>
      </c>
      <c r="G1018" s="219"/>
      <c r="H1018" s="222">
        <v>89.447000000000003</v>
      </c>
      <c r="I1018" s="223"/>
      <c r="J1018" s="219"/>
      <c r="K1018" s="219"/>
      <c r="L1018" s="224"/>
      <c r="M1018" s="225"/>
      <c r="N1018" s="226"/>
      <c r="O1018" s="226"/>
      <c r="P1018" s="226"/>
      <c r="Q1018" s="226"/>
      <c r="R1018" s="226"/>
      <c r="S1018" s="226"/>
      <c r="T1018" s="227"/>
      <c r="AT1018" s="228" t="s">
        <v>162</v>
      </c>
      <c r="AU1018" s="228" t="s">
        <v>78</v>
      </c>
      <c r="AV1018" s="14" t="s">
        <v>78</v>
      </c>
      <c r="AW1018" s="14" t="s">
        <v>4</v>
      </c>
      <c r="AX1018" s="14" t="s">
        <v>76</v>
      </c>
      <c r="AY1018" s="228" t="s">
        <v>153</v>
      </c>
    </row>
    <row r="1019" spans="1:65" s="2" customFormat="1" ht="36" customHeight="1">
      <c r="A1019" s="36"/>
      <c r="B1019" s="37"/>
      <c r="C1019" s="194" t="s">
        <v>1027</v>
      </c>
      <c r="D1019" s="194" t="s">
        <v>155</v>
      </c>
      <c r="E1019" s="195" t="s">
        <v>1028</v>
      </c>
      <c r="F1019" s="196" t="s">
        <v>1029</v>
      </c>
      <c r="G1019" s="197" t="s">
        <v>201</v>
      </c>
      <c r="H1019" s="198">
        <v>1.6</v>
      </c>
      <c r="I1019" s="199"/>
      <c r="J1019" s="200">
        <f>ROUND(I1019*H1019,2)</f>
        <v>0</v>
      </c>
      <c r="K1019" s="196" t="s">
        <v>159</v>
      </c>
      <c r="L1019" s="41"/>
      <c r="M1019" s="201" t="s">
        <v>20</v>
      </c>
      <c r="N1019" s="202" t="s">
        <v>40</v>
      </c>
      <c r="O1019" s="66"/>
      <c r="P1019" s="203">
        <f>O1019*H1019</f>
        <v>0</v>
      </c>
      <c r="Q1019" s="203">
        <v>0</v>
      </c>
      <c r="R1019" s="203">
        <f>Q1019*H1019</f>
        <v>0</v>
      </c>
      <c r="S1019" s="203">
        <v>0</v>
      </c>
      <c r="T1019" s="204">
        <f>S1019*H1019</f>
        <v>0</v>
      </c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R1019" s="205" t="s">
        <v>304</v>
      </c>
      <c r="AT1019" s="205" t="s">
        <v>155</v>
      </c>
      <c r="AU1019" s="205" t="s">
        <v>78</v>
      </c>
      <c r="AY1019" s="19" t="s">
        <v>153</v>
      </c>
      <c r="BE1019" s="206">
        <f>IF(N1019="základní",J1019,0)</f>
        <v>0</v>
      </c>
      <c r="BF1019" s="206">
        <f>IF(N1019="snížená",J1019,0)</f>
        <v>0</v>
      </c>
      <c r="BG1019" s="206">
        <f>IF(N1019="zákl. přenesená",J1019,0)</f>
        <v>0</v>
      </c>
      <c r="BH1019" s="206">
        <f>IF(N1019="sníž. přenesená",J1019,0)</f>
        <v>0</v>
      </c>
      <c r="BI1019" s="206">
        <f>IF(N1019="nulová",J1019,0)</f>
        <v>0</v>
      </c>
      <c r="BJ1019" s="19" t="s">
        <v>76</v>
      </c>
      <c r="BK1019" s="206">
        <f>ROUND(I1019*H1019,2)</f>
        <v>0</v>
      </c>
      <c r="BL1019" s="19" t="s">
        <v>304</v>
      </c>
      <c r="BM1019" s="205" t="s">
        <v>1030</v>
      </c>
    </row>
    <row r="1020" spans="1:65" s="2" customFormat="1" ht="48" customHeight="1">
      <c r="A1020" s="36"/>
      <c r="B1020" s="37"/>
      <c r="C1020" s="194" t="s">
        <v>1031</v>
      </c>
      <c r="D1020" s="194" t="s">
        <v>155</v>
      </c>
      <c r="E1020" s="195" t="s">
        <v>1032</v>
      </c>
      <c r="F1020" s="196" t="s">
        <v>1033</v>
      </c>
      <c r="G1020" s="197" t="s">
        <v>201</v>
      </c>
      <c r="H1020" s="198">
        <v>1.6</v>
      </c>
      <c r="I1020" s="199"/>
      <c r="J1020" s="200">
        <f>ROUND(I1020*H1020,2)</f>
        <v>0</v>
      </c>
      <c r="K1020" s="196" t="s">
        <v>159</v>
      </c>
      <c r="L1020" s="41"/>
      <c r="M1020" s="201" t="s">
        <v>20</v>
      </c>
      <c r="N1020" s="202" t="s">
        <v>40</v>
      </c>
      <c r="O1020" s="66"/>
      <c r="P1020" s="203">
        <f>O1020*H1020</f>
        <v>0</v>
      </c>
      <c r="Q1020" s="203">
        <v>0</v>
      </c>
      <c r="R1020" s="203">
        <f>Q1020*H1020</f>
        <v>0</v>
      </c>
      <c r="S1020" s="203">
        <v>0</v>
      </c>
      <c r="T1020" s="204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205" t="s">
        <v>304</v>
      </c>
      <c r="AT1020" s="205" t="s">
        <v>155</v>
      </c>
      <c r="AU1020" s="205" t="s">
        <v>78</v>
      </c>
      <c r="AY1020" s="19" t="s">
        <v>153</v>
      </c>
      <c r="BE1020" s="206">
        <f>IF(N1020="základní",J1020,0)</f>
        <v>0</v>
      </c>
      <c r="BF1020" s="206">
        <f>IF(N1020="snížená",J1020,0)</f>
        <v>0</v>
      </c>
      <c r="BG1020" s="206">
        <f>IF(N1020="zákl. přenesená",J1020,0)</f>
        <v>0</v>
      </c>
      <c r="BH1020" s="206">
        <f>IF(N1020="sníž. přenesená",J1020,0)</f>
        <v>0</v>
      </c>
      <c r="BI1020" s="206">
        <f>IF(N1020="nulová",J1020,0)</f>
        <v>0</v>
      </c>
      <c r="BJ1020" s="19" t="s">
        <v>76</v>
      </c>
      <c r="BK1020" s="206">
        <f>ROUND(I1020*H1020,2)</f>
        <v>0</v>
      </c>
      <c r="BL1020" s="19" t="s">
        <v>304</v>
      </c>
      <c r="BM1020" s="205" t="s">
        <v>1034</v>
      </c>
    </row>
    <row r="1021" spans="1:65" s="2" customFormat="1" ht="48" customHeight="1">
      <c r="A1021" s="36"/>
      <c r="B1021" s="37"/>
      <c r="C1021" s="194" t="s">
        <v>1035</v>
      </c>
      <c r="D1021" s="194" t="s">
        <v>155</v>
      </c>
      <c r="E1021" s="195" t="s">
        <v>1036</v>
      </c>
      <c r="F1021" s="196" t="s">
        <v>1037</v>
      </c>
      <c r="G1021" s="197" t="s">
        <v>201</v>
      </c>
      <c r="H1021" s="198">
        <v>1.6</v>
      </c>
      <c r="I1021" s="199"/>
      <c r="J1021" s="200">
        <f>ROUND(I1021*H1021,2)</f>
        <v>0</v>
      </c>
      <c r="K1021" s="196" t="s">
        <v>159</v>
      </c>
      <c r="L1021" s="41"/>
      <c r="M1021" s="201" t="s">
        <v>20</v>
      </c>
      <c r="N1021" s="202" t="s">
        <v>40</v>
      </c>
      <c r="O1021" s="66"/>
      <c r="P1021" s="203">
        <f>O1021*H1021</f>
        <v>0</v>
      </c>
      <c r="Q1021" s="203">
        <v>0</v>
      </c>
      <c r="R1021" s="203">
        <f>Q1021*H1021</f>
        <v>0</v>
      </c>
      <c r="S1021" s="203">
        <v>0</v>
      </c>
      <c r="T1021" s="204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205" t="s">
        <v>304</v>
      </c>
      <c r="AT1021" s="205" t="s">
        <v>155</v>
      </c>
      <c r="AU1021" s="205" t="s">
        <v>78</v>
      </c>
      <c r="AY1021" s="19" t="s">
        <v>153</v>
      </c>
      <c r="BE1021" s="206">
        <f>IF(N1021="základní",J1021,0)</f>
        <v>0</v>
      </c>
      <c r="BF1021" s="206">
        <f>IF(N1021="snížená",J1021,0)</f>
        <v>0</v>
      </c>
      <c r="BG1021" s="206">
        <f>IF(N1021="zákl. přenesená",J1021,0)</f>
        <v>0</v>
      </c>
      <c r="BH1021" s="206">
        <f>IF(N1021="sníž. přenesená",J1021,0)</f>
        <v>0</v>
      </c>
      <c r="BI1021" s="206">
        <f>IF(N1021="nulová",J1021,0)</f>
        <v>0</v>
      </c>
      <c r="BJ1021" s="19" t="s">
        <v>76</v>
      </c>
      <c r="BK1021" s="206">
        <f>ROUND(I1021*H1021,2)</f>
        <v>0</v>
      </c>
      <c r="BL1021" s="19" t="s">
        <v>304</v>
      </c>
      <c r="BM1021" s="205" t="s">
        <v>1038</v>
      </c>
    </row>
    <row r="1022" spans="1:65" s="12" customFormat="1" ht="22.9" customHeight="1">
      <c r="B1022" s="178"/>
      <c r="C1022" s="179"/>
      <c r="D1022" s="180" t="s">
        <v>68</v>
      </c>
      <c r="E1022" s="192" t="s">
        <v>1039</v>
      </c>
      <c r="F1022" s="192" t="s">
        <v>1040</v>
      </c>
      <c r="G1022" s="179"/>
      <c r="H1022" s="179"/>
      <c r="I1022" s="182"/>
      <c r="J1022" s="193">
        <f>BK1022</f>
        <v>0</v>
      </c>
      <c r="K1022" s="179"/>
      <c r="L1022" s="184"/>
      <c r="M1022" s="185"/>
      <c r="N1022" s="186"/>
      <c r="O1022" s="186"/>
      <c r="P1022" s="187">
        <f>SUM(P1023:P1036)</f>
        <v>0</v>
      </c>
      <c r="Q1022" s="186"/>
      <c r="R1022" s="187">
        <f>SUM(R1023:R1036)</f>
        <v>3.9943989000000004E-3</v>
      </c>
      <c r="S1022" s="186"/>
      <c r="T1022" s="188">
        <f>SUM(T1023:T1036)</f>
        <v>0</v>
      </c>
      <c r="AR1022" s="189" t="s">
        <v>78</v>
      </c>
      <c r="AT1022" s="190" t="s">
        <v>68</v>
      </c>
      <c r="AU1022" s="190" t="s">
        <v>76</v>
      </c>
      <c r="AY1022" s="189" t="s">
        <v>153</v>
      </c>
      <c r="BK1022" s="191">
        <f>SUM(BK1023:BK1036)</f>
        <v>0</v>
      </c>
    </row>
    <row r="1023" spans="1:65" s="2" customFormat="1" ht="36" customHeight="1">
      <c r="A1023" s="36"/>
      <c r="B1023" s="37"/>
      <c r="C1023" s="194" t="s">
        <v>1041</v>
      </c>
      <c r="D1023" s="194" t="s">
        <v>155</v>
      </c>
      <c r="E1023" s="195" t="s">
        <v>1042</v>
      </c>
      <c r="F1023" s="196" t="s">
        <v>1043</v>
      </c>
      <c r="G1023" s="197" t="s">
        <v>208</v>
      </c>
      <c r="H1023" s="198">
        <v>12.249000000000001</v>
      </c>
      <c r="I1023" s="199"/>
      <c r="J1023" s="200">
        <f>ROUND(I1023*H1023,2)</f>
        <v>0</v>
      </c>
      <c r="K1023" s="196" t="s">
        <v>159</v>
      </c>
      <c r="L1023" s="41"/>
      <c r="M1023" s="201" t="s">
        <v>20</v>
      </c>
      <c r="N1023" s="202" t="s">
        <v>40</v>
      </c>
      <c r="O1023" s="66"/>
      <c r="P1023" s="203">
        <f>O1023*H1023</f>
        <v>0</v>
      </c>
      <c r="Q1023" s="203">
        <v>8.0000000000000007E-5</v>
      </c>
      <c r="R1023" s="203">
        <f>Q1023*H1023</f>
        <v>9.7992000000000023E-4</v>
      </c>
      <c r="S1023" s="203">
        <v>0</v>
      </c>
      <c r="T1023" s="204">
        <f>S1023*H1023</f>
        <v>0</v>
      </c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R1023" s="205" t="s">
        <v>304</v>
      </c>
      <c r="AT1023" s="205" t="s">
        <v>155</v>
      </c>
      <c r="AU1023" s="205" t="s">
        <v>78</v>
      </c>
      <c r="AY1023" s="19" t="s">
        <v>153</v>
      </c>
      <c r="BE1023" s="206">
        <f>IF(N1023="základní",J1023,0)</f>
        <v>0</v>
      </c>
      <c r="BF1023" s="206">
        <f>IF(N1023="snížená",J1023,0)</f>
        <v>0</v>
      </c>
      <c r="BG1023" s="206">
        <f>IF(N1023="zákl. přenesená",J1023,0)</f>
        <v>0</v>
      </c>
      <c r="BH1023" s="206">
        <f>IF(N1023="sníž. přenesená",J1023,0)</f>
        <v>0</v>
      </c>
      <c r="BI1023" s="206">
        <f>IF(N1023="nulová",J1023,0)</f>
        <v>0</v>
      </c>
      <c r="BJ1023" s="19" t="s">
        <v>76</v>
      </c>
      <c r="BK1023" s="206">
        <f>ROUND(I1023*H1023,2)</f>
        <v>0</v>
      </c>
      <c r="BL1023" s="19" t="s">
        <v>304</v>
      </c>
      <c r="BM1023" s="205" t="s">
        <v>1044</v>
      </c>
    </row>
    <row r="1024" spans="1:65" s="13" customFormat="1" ht="11.25">
      <c r="B1024" s="207"/>
      <c r="C1024" s="208"/>
      <c r="D1024" s="209" t="s">
        <v>162</v>
      </c>
      <c r="E1024" s="210" t="s">
        <v>20</v>
      </c>
      <c r="F1024" s="211" t="s">
        <v>1045</v>
      </c>
      <c r="G1024" s="208"/>
      <c r="H1024" s="210" t="s">
        <v>20</v>
      </c>
      <c r="I1024" s="212"/>
      <c r="J1024" s="208"/>
      <c r="K1024" s="208"/>
      <c r="L1024" s="213"/>
      <c r="M1024" s="214"/>
      <c r="N1024" s="215"/>
      <c r="O1024" s="215"/>
      <c r="P1024" s="215"/>
      <c r="Q1024" s="215"/>
      <c r="R1024" s="215"/>
      <c r="S1024" s="215"/>
      <c r="T1024" s="216"/>
      <c r="AT1024" s="217" t="s">
        <v>162</v>
      </c>
      <c r="AU1024" s="217" t="s">
        <v>78</v>
      </c>
      <c r="AV1024" s="13" t="s">
        <v>76</v>
      </c>
      <c r="AW1024" s="13" t="s">
        <v>31</v>
      </c>
      <c r="AX1024" s="13" t="s">
        <v>69</v>
      </c>
      <c r="AY1024" s="217" t="s">
        <v>153</v>
      </c>
    </row>
    <row r="1025" spans="1:65" s="14" customFormat="1" ht="11.25">
      <c r="B1025" s="218"/>
      <c r="C1025" s="219"/>
      <c r="D1025" s="209" t="s">
        <v>162</v>
      </c>
      <c r="E1025" s="220" t="s">
        <v>20</v>
      </c>
      <c r="F1025" s="221" t="s">
        <v>1046</v>
      </c>
      <c r="G1025" s="219"/>
      <c r="H1025" s="222">
        <v>1.175</v>
      </c>
      <c r="I1025" s="223"/>
      <c r="J1025" s="219"/>
      <c r="K1025" s="219"/>
      <c r="L1025" s="224"/>
      <c r="M1025" s="225"/>
      <c r="N1025" s="226"/>
      <c r="O1025" s="226"/>
      <c r="P1025" s="226"/>
      <c r="Q1025" s="226"/>
      <c r="R1025" s="226"/>
      <c r="S1025" s="226"/>
      <c r="T1025" s="227"/>
      <c r="AT1025" s="228" t="s">
        <v>162</v>
      </c>
      <c r="AU1025" s="228" t="s">
        <v>78</v>
      </c>
      <c r="AV1025" s="14" t="s">
        <v>78</v>
      </c>
      <c r="AW1025" s="14" t="s">
        <v>31</v>
      </c>
      <c r="AX1025" s="14" t="s">
        <v>69</v>
      </c>
      <c r="AY1025" s="228" t="s">
        <v>153</v>
      </c>
    </row>
    <row r="1026" spans="1:65" s="14" customFormat="1" ht="11.25">
      <c r="B1026" s="218"/>
      <c r="C1026" s="219"/>
      <c r="D1026" s="209" t="s">
        <v>162</v>
      </c>
      <c r="E1026" s="220" t="s">
        <v>20</v>
      </c>
      <c r="F1026" s="221" t="s">
        <v>1047</v>
      </c>
      <c r="G1026" s="219"/>
      <c r="H1026" s="222">
        <v>1.8280000000000001</v>
      </c>
      <c r="I1026" s="223"/>
      <c r="J1026" s="219"/>
      <c r="K1026" s="219"/>
      <c r="L1026" s="224"/>
      <c r="M1026" s="225"/>
      <c r="N1026" s="226"/>
      <c r="O1026" s="226"/>
      <c r="P1026" s="226"/>
      <c r="Q1026" s="226"/>
      <c r="R1026" s="226"/>
      <c r="S1026" s="226"/>
      <c r="T1026" s="227"/>
      <c r="AT1026" s="228" t="s">
        <v>162</v>
      </c>
      <c r="AU1026" s="228" t="s">
        <v>78</v>
      </c>
      <c r="AV1026" s="14" t="s">
        <v>78</v>
      </c>
      <c r="AW1026" s="14" t="s">
        <v>31</v>
      </c>
      <c r="AX1026" s="14" t="s">
        <v>69</v>
      </c>
      <c r="AY1026" s="228" t="s">
        <v>153</v>
      </c>
    </row>
    <row r="1027" spans="1:65" s="14" customFormat="1" ht="11.25">
      <c r="B1027" s="218"/>
      <c r="C1027" s="219"/>
      <c r="D1027" s="209" t="s">
        <v>162</v>
      </c>
      <c r="E1027" s="220" t="s">
        <v>20</v>
      </c>
      <c r="F1027" s="221" t="s">
        <v>1048</v>
      </c>
      <c r="G1027" s="219"/>
      <c r="H1027" s="222">
        <v>1.9279999999999999</v>
      </c>
      <c r="I1027" s="223"/>
      <c r="J1027" s="219"/>
      <c r="K1027" s="219"/>
      <c r="L1027" s="224"/>
      <c r="M1027" s="225"/>
      <c r="N1027" s="226"/>
      <c r="O1027" s="226"/>
      <c r="P1027" s="226"/>
      <c r="Q1027" s="226"/>
      <c r="R1027" s="226"/>
      <c r="S1027" s="226"/>
      <c r="T1027" s="227"/>
      <c r="AT1027" s="228" t="s">
        <v>162</v>
      </c>
      <c r="AU1027" s="228" t="s">
        <v>78</v>
      </c>
      <c r="AV1027" s="14" t="s">
        <v>78</v>
      </c>
      <c r="AW1027" s="14" t="s">
        <v>31</v>
      </c>
      <c r="AX1027" s="14" t="s">
        <v>69</v>
      </c>
      <c r="AY1027" s="228" t="s">
        <v>153</v>
      </c>
    </row>
    <row r="1028" spans="1:65" s="14" customFormat="1" ht="11.25">
      <c r="B1028" s="218"/>
      <c r="C1028" s="219"/>
      <c r="D1028" s="209" t="s">
        <v>162</v>
      </c>
      <c r="E1028" s="220" t="s">
        <v>20</v>
      </c>
      <c r="F1028" s="221" t="s">
        <v>1049</v>
      </c>
      <c r="G1028" s="219"/>
      <c r="H1028" s="222">
        <v>0.85399999999999998</v>
      </c>
      <c r="I1028" s="223"/>
      <c r="J1028" s="219"/>
      <c r="K1028" s="219"/>
      <c r="L1028" s="224"/>
      <c r="M1028" s="225"/>
      <c r="N1028" s="226"/>
      <c r="O1028" s="226"/>
      <c r="P1028" s="226"/>
      <c r="Q1028" s="226"/>
      <c r="R1028" s="226"/>
      <c r="S1028" s="226"/>
      <c r="T1028" s="227"/>
      <c r="AT1028" s="228" t="s">
        <v>162</v>
      </c>
      <c r="AU1028" s="228" t="s">
        <v>78</v>
      </c>
      <c r="AV1028" s="14" t="s">
        <v>78</v>
      </c>
      <c r="AW1028" s="14" t="s">
        <v>31</v>
      </c>
      <c r="AX1028" s="14" t="s">
        <v>69</v>
      </c>
      <c r="AY1028" s="228" t="s">
        <v>153</v>
      </c>
    </row>
    <row r="1029" spans="1:65" s="14" customFormat="1" ht="11.25">
      <c r="B1029" s="218"/>
      <c r="C1029" s="219"/>
      <c r="D1029" s="209" t="s">
        <v>162</v>
      </c>
      <c r="E1029" s="220" t="s">
        <v>20</v>
      </c>
      <c r="F1029" s="221" t="s">
        <v>1050</v>
      </c>
      <c r="G1029" s="219"/>
      <c r="H1029" s="222">
        <v>4.4320000000000004</v>
      </c>
      <c r="I1029" s="223"/>
      <c r="J1029" s="219"/>
      <c r="K1029" s="219"/>
      <c r="L1029" s="224"/>
      <c r="M1029" s="225"/>
      <c r="N1029" s="226"/>
      <c r="O1029" s="226"/>
      <c r="P1029" s="226"/>
      <c r="Q1029" s="226"/>
      <c r="R1029" s="226"/>
      <c r="S1029" s="226"/>
      <c r="T1029" s="227"/>
      <c r="AT1029" s="228" t="s">
        <v>162</v>
      </c>
      <c r="AU1029" s="228" t="s">
        <v>78</v>
      </c>
      <c r="AV1029" s="14" t="s">
        <v>78</v>
      </c>
      <c r="AW1029" s="14" t="s">
        <v>31</v>
      </c>
      <c r="AX1029" s="14" t="s">
        <v>69</v>
      </c>
      <c r="AY1029" s="228" t="s">
        <v>153</v>
      </c>
    </row>
    <row r="1030" spans="1:65" s="14" customFormat="1" ht="11.25">
      <c r="B1030" s="218"/>
      <c r="C1030" s="219"/>
      <c r="D1030" s="209" t="s">
        <v>162</v>
      </c>
      <c r="E1030" s="220" t="s">
        <v>20</v>
      </c>
      <c r="F1030" s="221" t="s">
        <v>1051</v>
      </c>
      <c r="G1030" s="219"/>
      <c r="H1030" s="222">
        <v>0.91800000000000004</v>
      </c>
      <c r="I1030" s="223"/>
      <c r="J1030" s="219"/>
      <c r="K1030" s="219"/>
      <c r="L1030" s="224"/>
      <c r="M1030" s="225"/>
      <c r="N1030" s="226"/>
      <c r="O1030" s="226"/>
      <c r="P1030" s="226"/>
      <c r="Q1030" s="226"/>
      <c r="R1030" s="226"/>
      <c r="S1030" s="226"/>
      <c r="T1030" s="227"/>
      <c r="AT1030" s="228" t="s">
        <v>162</v>
      </c>
      <c r="AU1030" s="228" t="s">
        <v>78</v>
      </c>
      <c r="AV1030" s="14" t="s">
        <v>78</v>
      </c>
      <c r="AW1030" s="14" t="s">
        <v>31</v>
      </c>
      <c r="AX1030" s="14" t="s">
        <v>69</v>
      </c>
      <c r="AY1030" s="228" t="s">
        <v>153</v>
      </c>
    </row>
    <row r="1031" spans="1:65" s="15" customFormat="1" ht="11.25">
      <c r="B1031" s="229"/>
      <c r="C1031" s="230"/>
      <c r="D1031" s="209" t="s">
        <v>162</v>
      </c>
      <c r="E1031" s="231" t="s">
        <v>20</v>
      </c>
      <c r="F1031" s="232" t="s">
        <v>173</v>
      </c>
      <c r="G1031" s="230"/>
      <c r="H1031" s="233">
        <v>11.135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AT1031" s="239" t="s">
        <v>162</v>
      </c>
      <c r="AU1031" s="239" t="s">
        <v>78</v>
      </c>
      <c r="AV1031" s="15" t="s">
        <v>92</v>
      </c>
      <c r="AW1031" s="15" t="s">
        <v>31</v>
      </c>
      <c r="AX1031" s="15" t="s">
        <v>69</v>
      </c>
      <c r="AY1031" s="239" t="s">
        <v>153</v>
      </c>
    </row>
    <row r="1032" spans="1:65" s="13" customFormat="1" ht="11.25">
      <c r="B1032" s="207"/>
      <c r="C1032" s="208"/>
      <c r="D1032" s="209" t="s">
        <v>162</v>
      </c>
      <c r="E1032" s="210" t="s">
        <v>20</v>
      </c>
      <c r="F1032" s="211" t="s">
        <v>1052</v>
      </c>
      <c r="G1032" s="208"/>
      <c r="H1032" s="210" t="s">
        <v>20</v>
      </c>
      <c r="I1032" s="212"/>
      <c r="J1032" s="208"/>
      <c r="K1032" s="208"/>
      <c r="L1032" s="213"/>
      <c r="M1032" s="214"/>
      <c r="N1032" s="215"/>
      <c r="O1032" s="215"/>
      <c r="P1032" s="215"/>
      <c r="Q1032" s="215"/>
      <c r="R1032" s="215"/>
      <c r="S1032" s="215"/>
      <c r="T1032" s="216"/>
      <c r="AT1032" s="217" t="s">
        <v>162</v>
      </c>
      <c r="AU1032" s="217" t="s">
        <v>78</v>
      </c>
      <c r="AV1032" s="13" t="s">
        <v>76</v>
      </c>
      <c r="AW1032" s="13" t="s">
        <v>31</v>
      </c>
      <c r="AX1032" s="13" t="s">
        <v>69</v>
      </c>
      <c r="AY1032" s="217" t="s">
        <v>153</v>
      </c>
    </row>
    <row r="1033" spans="1:65" s="14" customFormat="1" ht="11.25">
      <c r="B1033" s="218"/>
      <c r="C1033" s="219"/>
      <c r="D1033" s="209" t="s">
        <v>162</v>
      </c>
      <c r="E1033" s="220" t="s">
        <v>20</v>
      </c>
      <c r="F1033" s="221" t="s">
        <v>1053</v>
      </c>
      <c r="G1033" s="219"/>
      <c r="H1033" s="222">
        <v>1.1140000000000001</v>
      </c>
      <c r="I1033" s="223"/>
      <c r="J1033" s="219"/>
      <c r="K1033" s="219"/>
      <c r="L1033" s="224"/>
      <c r="M1033" s="225"/>
      <c r="N1033" s="226"/>
      <c r="O1033" s="226"/>
      <c r="P1033" s="226"/>
      <c r="Q1033" s="226"/>
      <c r="R1033" s="226"/>
      <c r="S1033" s="226"/>
      <c r="T1033" s="227"/>
      <c r="AT1033" s="228" t="s">
        <v>162</v>
      </c>
      <c r="AU1033" s="228" t="s">
        <v>78</v>
      </c>
      <c r="AV1033" s="14" t="s">
        <v>78</v>
      </c>
      <c r="AW1033" s="14" t="s">
        <v>31</v>
      </c>
      <c r="AX1033" s="14" t="s">
        <v>69</v>
      </c>
      <c r="AY1033" s="228" t="s">
        <v>153</v>
      </c>
    </row>
    <row r="1034" spans="1:65" s="16" customFormat="1" ht="11.25">
      <c r="B1034" s="240"/>
      <c r="C1034" s="241"/>
      <c r="D1034" s="209" t="s">
        <v>162</v>
      </c>
      <c r="E1034" s="242" t="s">
        <v>20</v>
      </c>
      <c r="F1034" s="243" t="s">
        <v>176</v>
      </c>
      <c r="G1034" s="241"/>
      <c r="H1034" s="244">
        <v>12.249000000000001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AT1034" s="250" t="s">
        <v>162</v>
      </c>
      <c r="AU1034" s="250" t="s">
        <v>78</v>
      </c>
      <c r="AV1034" s="16" t="s">
        <v>160</v>
      </c>
      <c r="AW1034" s="16" t="s">
        <v>31</v>
      </c>
      <c r="AX1034" s="16" t="s">
        <v>76</v>
      </c>
      <c r="AY1034" s="250" t="s">
        <v>153</v>
      </c>
    </row>
    <row r="1035" spans="1:65" s="2" customFormat="1" ht="24" customHeight="1">
      <c r="A1035" s="36"/>
      <c r="B1035" s="37"/>
      <c r="C1035" s="194" t="s">
        <v>1054</v>
      </c>
      <c r="D1035" s="194" t="s">
        <v>155</v>
      </c>
      <c r="E1035" s="195" t="s">
        <v>1055</v>
      </c>
      <c r="F1035" s="196" t="s">
        <v>1056</v>
      </c>
      <c r="G1035" s="197" t="s">
        <v>208</v>
      </c>
      <c r="H1035" s="198">
        <v>12.249000000000001</v>
      </c>
      <c r="I1035" s="199"/>
      <c r="J1035" s="200">
        <f>ROUND(I1035*H1035,2)</f>
        <v>0</v>
      </c>
      <c r="K1035" s="196" t="s">
        <v>159</v>
      </c>
      <c r="L1035" s="41"/>
      <c r="M1035" s="201" t="s">
        <v>20</v>
      </c>
      <c r="N1035" s="202" t="s">
        <v>40</v>
      </c>
      <c r="O1035" s="66"/>
      <c r="P1035" s="203">
        <f>O1035*H1035</f>
        <v>0</v>
      </c>
      <c r="Q1035" s="203">
        <v>1.2305000000000001E-4</v>
      </c>
      <c r="R1035" s="203">
        <f>Q1035*H1035</f>
        <v>1.5072394500000002E-3</v>
      </c>
      <c r="S1035" s="203">
        <v>0</v>
      </c>
      <c r="T1035" s="204">
        <f>S1035*H1035</f>
        <v>0</v>
      </c>
      <c r="U1035" s="36"/>
      <c r="V1035" s="36"/>
      <c r="W1035" s="36"/>
      <c r="X1035" s="36"/>
      <c r="Y1035" s="36"/>
      <c r="Z1035" s="36"/>
      <c r="AA1035" s="36"/>
      <c r="AB1035" s="36"/>
      <c r="AC1035" s="36"/>
      <c r="AD1035" s="36"/>
      <c r="AE1035" s="36"/>
      <c r="AR1035" s="205" t="s">
        <v>304</v>
      </c>
      <c r="AT1035" s="205" t="s">
        <v>155</v>
      </c>
      <c r="AU1035" s="205" t="s">
        <v>78</v>
      </c>
      <c r="AY1035" s="19" t="s">
        <v>153</v>
      </c>
      <c r="BE1035" s="206">
        <f>IF(N1035="základní",J1035,0)</f>
        <v>0</v>
      </c>
      <c r="BF1035" s="206">
        <f>IF(N1035="snížená",J1035,0)</f>
        <v>0</v>
      </c>
      <c r="BG1035" s="206">
        <f>IF(N1035="zákl. přenesená",J1035,0)</f>
        <v>0</v>
      </c>
      <c r="BH1035" s="206">
        <f>IF(N1035="sníž. přenesená",J1035,0)</f>
        <v>0</v>
      </c>
      <c r="BI1035" s="206">
        <f>IF(N1035="nulová",J1035,0)</f>
        <v>0</v>
      </c>
      <c r="BJ1035" s="19" t="s">
        <v>76</v>
      </c>
      <c r="BK1035" s="206">
        <f>ROUND(I1035*H1035,2)</f>
        <v>0</v>
      </c>
      <c r="BL1035" s="19" t="s">
        <v>304</v>
      </c>
      <c r="BM1035" s="205" t="s">
        <v>1057</v>
      </c>
    </row>
    <row r="1036" spans="1:65" s="2" customFormat="1" ht="24" customHeight="1">
      <c r="A1036" s="36"/>
      <c r="B1036" s="37"/>
      <c r="C1036" s="194" t="s">
        <v>1058</v>
      </c>
      <c r="D1036" s="194" t="s">
        <v>155</v>
      </c>
      <c r="E1036" s="195" t="s">
        <v>1059</v>
      </c>
      <c r="F1036" s="196" t="s">
        <v>1060</v>
      </c>
      <c r="G1036" s="197" t="s">
        <v>208</v>
      </c>
      <c r="H1036" s="198">
        <v>12.249000000000001</v>
      </c>
      <c r="I1036" s="199"/>
      <c r="J1036" s="200">
        <f>ROUND(I1036*H1036,2)</f>
        <v>0</v>
      </c>
      <c r="K1036" s="196" t="s">
        <v>159</v>
      </c>
      <c r="L1036" s="41"/>
      <c r="M1036" s="201" t="s">
        <v>20</v>
      </c>
      <c r="N1036" s="202" t="s">
        <v>40</v>
      </c>
      <c r="O1036" s="66"/>
      <c r="P1036" s="203">
        <f>O1036*H1036</f>
        <v>0</v>
      </c>
      <c r="Q1036" s="203">
        <v>1.2305000000000001E-4</v>
      </c>
      <c r="R1036" s="203">
        <f>Q1036*H1036</f>
        <v>1.5072394500000002E-3</v>
      </c>
      <c r="S1036" s="203">
        <v>0</v>
      </c>
      <c r="T1036" s="204">
        <f>S1036*H1036</f>
        <v>0</v>
      </c>
      <c r="U1036" s="36"/>
      <c r="V1036" s="36"/>
      <c r="W1036" s="36"/>
      <c r="X1036" s="36"/>
      <c r="Y1036" s="36"/>
      <c r="Z1036" s="36"/>
      <c r="AA1036" s="36"/>
      <c r="AB1036" s="36"/>
      <c r="AC1036" s="36"/>
      <c r="AD1036" s="36"/>
      <c r="AE1036" s="36"/>
      <c r="AR1036" s="205" t="s">
        <v>304</v>
      </c>
      <c r="AT1036" s="205" t="s">
        <v>155</v>
      </c>
      <c r="AU1036" s="205" t="s">
        <v>78</v>
      </c>
      <c r="AY1036" s="19" t="s">
        <v>153</v>
      </c>
      <c r="BE1036" s="206">
        <f>IF(N1036="základní",J1036,0)</f>
        <v>0</v>
      </c>
      <c r="BF1036" s="206">
        <f>IF(N1036="snížená",J1036,0)</f>
        <v>0</v>
      </c>
      <c r="BG1036" s="206">
        <f>IF(N1036="zákl. přenesená",J1036,0)</f>
        <v>0</v>
      </c>
      <c r="BH1036" s="206">
        <f>IF(N1036="sníž. přenesená",J1036,0)</f>
        <v>0</v>
      </c>
      <c r="BI1036" s="206">
        <f>IF(N1036="nulová",J1036,0)</f>
        <v>0</v>
      </c>
      <c r="BJ1036" s="19" t="s">
        <v>76</v>
      </c>
      <c r="BK1036" s="206">
        <f>ROUND(I1036*H1036,2)</f>
        <v>0</v>
      </c>
      <c r="BL1036" s="19" t="s">
        <v>304</v>
      </c>
      <c r="BM1036" s="205" t="s">
        <v>1061</v>
      </c>
    </row>
    <row r="1037" spans="1:65" s="12" customFormat="1" ht="22.9" customHeight="1">
      <c r="B1037" s="178"/>
      <c r="C1037" s="179"/>
      <c r="D1037" s="180" t="s">
        <v>68</v>
      </c>
      <c r="E1037" s="192" t="s">
        <v>1062</v>
      </c>
      <c r="F1037" s="192" t="s">
        <v>1063</v>
      </c>
      <c r="G1037" s="179"/>
      <c r="H1037" s="179"/>
      <c r="I1037" s="182"/>
      <c r="J1037" s="193">
        <f>BK1037</f>
        <v>0</v>
      </c>
      <c r="K1037" s="179"/>
      <c r="L1037" s="184"/>
      <c r="M1037" s="185"/>
      <c r="N1037" s="186"/>
      <c r="O1037" s="186"/>
      <c r="P1037" s="187">
        <f>SUM(P1038:P1158)</f>
        <v>0</v>
      </c>
      <c r="Q1037" s="186"/>
      <c r="R1037" s="187">
        <f>SUM(R1038:R1158)</f>
        <v>0.46067811999999997</v>
      </c>
      <c r="S1037" s="186"/>
      <c r="T1037" s="188">
        <f>SUM(T1038:T1158)</f>
        <v>0</v>
      </c>
      <c r="AR1037" s="189" t="s">
        <v>78</v>
      </c>
      <c r="AT1037" s="190" t="s">
        <v>68</v>
      </c>
      <c r="AU1037" s="190" t="s">
        <v>76</v>
      </c>
      <c r="AY1037" s="189" t="s">
        <v>153</v>
      </c>
      <c r="BK1037" s="191">
        <f>SUM(BK1038:BK1158)</f>
        <v>0</v>
      </c>
    </row>
    <row r="1038" spans="1:65" s="2" customFormat="1" ht="36" customHeight="1">
      <c r="A1038" s="36"/>
      <c r="B1038" s="37"/>
      <c r="C1038" s="194" t="s">
        <v>1064</v>
      </c>
      <c r="D1038" s="194" t="s">
        <v>155</v>
      </c>
      <c r="E1038" s="195" t="s">
        <v>1065</v>
      </c>
      <c r="F1038" s="196" t="s">
        <v>1066</v>
      </c>
      <c r="G1038" s="197" t="s">
        <v>208</v>
      </c>
      <c r="H1038" s="198">
        <v>205.37799999999999</v>
      </c>
      <c r="I1038" s="199"/>
      <c r="J1038" s="200">
        <f>ROUND(I1038*H1038,2)</f>
        <v>0</v>
      </c>
      <c r="K1038" s="196" t="s">
        <v>159</v>
      </c>
      <c r="L1038" s="41"/>
      <c r="M1038" s="201" t="s">
        <v>20</v>
      </c>
      <c r="N1038" s="202" t="s">
        <v>40</v>
      </c>
      <c r="O1038" s="66"/>
      <c r="P1038" s="203">
        <f>O1038*H1038</f>
        <v>0</v>
      </c>
      <c r="Q1038" s="203">
        <v>0</v>
      </c>
      <c r="R1038" s="203">
        <f>Q1038*H1038</f>
        <v>0</v>
      </c>
      <c r="S1038" s="203">
        <v>0</v>
      </c>
      <c r="T1038" s="204">
        <f>S1038*H1038</f>
        <v>0</v>
      </c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R1038" s="205" t="s">
        <v>304</v>
      </c>
      <c r="AT1038" s="205" t="s">
        <v>155</v>
      </c>
      <c r="AU1038" s="205" t="s">
        <v>78</v>
      </c>
      <c r="AY1038" s="19" t="s">
        <v>153</v>
      </c>
      <c r="BE1038" s="206">
        <f>IF(N1038="základní",J1038,0)</f>
        <v>0</v>
      </c>
      <c r="BF1038" s="206">
        <f>IF(N1038="snížená",J1038,0)</f>
        <v>0</v>
      </c>
      <c r="BG1038" s="206">
        <f>IF(N1038="zákl. přenesená",J1038,0)</f>
        <v>0</v>
      </c>
      <c r="BH1038" s="206">
        <f>IF(N1038="sníž. přenesená",J1038,0)</f>
        <v>0</v>
      </c>
      <c r="BI1038" s="206">
        <f>IF(N1038="nulová",J1038,0)</f>
        <v>0</v>
      </c>
      <c r="BJ1038" s="19" t="s">
        <v>76</v>
      </c>
      <c r="BK1038" s="206">
        <f>ROUND(I1038*H1038,2)</f>
        <v>0</v>
      </c>
      <c r="BL1038" s="19" t="s">
        <v>304</v>
      </c>
      <c r="BM1038" s="205" t="s">
        <v>1067</v>
      </c>
    </row>
    <row r="1039" spans="1:65" s="13" customFormat="1" ht="11.25">
      <c r="B1039" s="207"/>
      <c r="C1039" s="208"/>
      <c r="D1039" s="209" t="s">
        <v>162</v>
      </c>
      <c r="E1039" s="210" t="s">
        <v>20</v>
      </c>
      <c r="F1039" s="211" t="s">
        <v>1068</v>
      </c>
      <c r="G1039" s="208"/>
      <c r="H1039" s="210" t="s">
        <v>20</v>
      </c>
      <c r="I1039" s="212"/>
      <c r="J1039" s="208"/>
      <c r="K1039" s="208"/>
      <c r="L1039" s="213"/>
      <c r="M1039" s="214"/>
      <c r="N1039" s="215"/>
      <c r="O1039" s="215"/>
      <c r="P1039" s="215"/>
      <c r="Q1039" s="215"/>
      <c r="R1039" s="215"/>
      <c r="S1039" s="215"/>
      <c r="T1039" s="216"/>
      <c r="AT1039" s="217" t="s">
        <v>162</v>
      </c>
      <c r="AU1039" s="217" t="s">
        <v>78</v>
      </c>
      <c r="AV1039" s="13" t="s">
        <v>76</v>
      </c>
      <c r="AW1039" s="13" t="s">
        <v>31</v>
      </c>
      <c r="AX1039" s="13" t="s">
        <v>69</v>
      </c>
      <c r="AY1039" s="217" t="s">
        <v>153</v>
      </c>
    </row>
    <row r="1040" spans="1:65" s="14" customFormat="1" ht="11.25">
      <c r="B1040" s="218"/>
      <c r="C1040" s="219"/>
      <c r="D1040" s="209" t="s">
        <v>162</v>
      </c>
      <c r="E1040" s="220" t="s">
        <v>20</v>
      </c>
      <c r="F1040" s="221" t="s">
        <v>1069</v>
      </c>
      <c r="G1040" s="219"/>
      <c r="H1040" s="222">
        <v>11.82</v>
      </c>
      <c r="I1040" s="223"/>
      <c r="J1040" s="219"/>
      <c r="K1040" s="219"/>
      <c r="L1040" s="224"/>
      <c r="M1040" s="225"/>
      <c r="N1040" s="226"/>
      <c r="O1040" s="226"/>
      <c r="P1040" s="226"/>
      <c r="Q1040" s="226"/>
      <c r="R1040" s="226"/>
      <c r="S1040" s="226"/>
      <c r="T1040" s="227"/>
      <c r="AT1040" s="228" t="s">
        <v>162</v>
      </c>
      <c r="AU1040" s="228" t="s">
        <v>78</v>
      </c>
      <c r="AV1040" s="14" t="s">
        <v>78</v>
      </c>
      <c r="AW1040" s="14" t="s">
        <v>31</v>
      </c>
      <c r="AX1040" s="14" t="s">
        <v>69</v>
      </c>
      <c r="AY1040" s="228" t="s">
        <v>153</v>
      </c>
    </row>
    <row r="1041" spans="1:65" s="14" customFormat="1" ht="11.25">
      <c r="B1041" s="218"/>
      <c r="C1041" s="219"/>
      <c r="D1041" s="209" t="s">
        <v>162</v>
      </c>
      <c r="E1041" s="220" t="s">
        <v>20</v>
      </c>
      <c r="F1041" s="221" t="s">
        <v>1070</v>
      </c>
      <c r="G1041" s="219"/>
      <c r="H1041" s="222">
        <v>8.2739999999999991</v>
      </c>
      <c r="I1041" s="223"/>
      <c r="J1041" s="219"/>
      <c r="K1041" s="219"/>
      <c r="L1041" s="224"/>
      <c r="M1041" s="225"/>
      <c r="N1041" s="226"/>
      <c r="O1041" s="226"/>
      <c r="P1041" s="226"/>
      <c r="Q1041" s="226"/>
      <c r="R1041" s="226"/>
      <c r="S1041" s="226"/>
      <c r="T1041" s="227"/>
      <c r="AT1041" s="228" t="s">
        <v>162</v>
      </c>
      <c r="AU1041" s="228" t="s">
        <v>78</v>
      </c>
      <c r="AV1041" s="14" t="s">
        <v>78</v>
      </c>
      <c r="AW1041" s="14" t="s">
        <v>31</v>
      </c>
      <c r="AX1041" s="14" t="s">
        <v>69</v>
      </c>
      <c r="AY1041" s="228" t="s">
        <v>153</v>
      </c>
    </row>
    <row r="1042" spans="1:65" s="14" customFormat="1" ht="11.25">
      <c r="B1042" s="218"/>
      <c r="C1042" s="219"/>
      <c r="D1042" s="209" t="s">
        <v>162</v>
      </c>
      <c r="E1042" s="220" t="s">
        <v>20</v>
      </c>
      <c r="F1042" s="221" t="s">
        <v>1071</v>
      </c>
      <c r="G1042" s="219"/>
      <c r="H1042" s="222">
        <v>59.887999999999998</v>
      </c>
      <c r="I1042" s="223"/>
      <c r="J1042" s="219"/>
      <c r="K1042" s="219"/>
      <c r="L1042" s="224"/>
      <c r="M1042" s="225"/>
      <c r="N1042" s="226"/>
      <c r="O1042" s="226"/>
      <c r="P1042" s="226"/>
      <c r="Q1042" s="226"/>
      <c r="R1042" s="226"/>
      <c r="S1042" s="226"/>
      <c r="T1042" s="227"/>
      <c r="AT1042" s="228" t="s">
        <v>162</v>
      </c>
      <c r="AU1042" s="228" t="s">
        <v>78</v>
      </c>
      <c r="AV1042" s="14" t="s">
        <v>78</v>
      </c>
      <c r="AW1042" s="14" t="s">
        <v>31</v>
      </c>
      <c r="AX1042" s="14" t="s">
        <v>69</v>
      </c>
      <c r="AY1042" s="228" t="s">
        <v>153</v>
      </c>
    </row>
    <row r="1043" spans="1:65" s="14" customFormat="1" ht="11.25">
      <c r="B1043" s="218"/>
      <c r="C1043" s="219"/>
      <c r="D1043" s="209" t="s">
        <v>162</v>
      </c>
      <c r="E1043" s="220" t="s">
        <v>20</v>
      </c>
      <c r="F1043" s="221" t="s">
        <v>1072</v>
      </c>
      <c r="G1043" s="219"/>
      <c r="H1043" s="222">
        <v>4.4800000000000004</v>
      </c>
      <c r="I1043" s="223"/>
      <c r="J1043" s="219"/>
      <c r="K1043" s="219"/>
      <c r="L1043" s="224"/>
      <c r="M1043" s="225"/>
      <c r="N1043" s="226"/>
      <c r="O1043" s="226"/>
      <c r="P1043" s="226"/>
      <c r="Q1043" s="226"/>
      <c r="R1043" s="226"/>
      <c r="S1043" s="226"/>
      <c r="T1043" s="227"/>
      <c r="AT1043" s="228" t="s">
        <v>162</v>
      </c>
      <c r="AU1043" s="228" t="s">
        <v>78</v>
      </c>
      <c r="AV1043" s="14" t="s">
        <v>78</v>
      </c>
      <c r="AW1043" s="14" t="s">
        <v>31</v>
      </c>
      <c r="AX1043" s="14" t="s">
        <v>69</v>
      </c>
      <c r="AY1043" s="228" t="s">
        <v>153</v>
      </c>
    </row>
    <row r="1044" spans="1:65" s="14" customFormat="1" ht="11.25">
      <c r="B1044" s="218"/>
      <c r="C1044" s="219"/>
      <c r="D1044" s="209" t="s">
        <v>162</v>
      </c>
      <c r="E1044" s="220" t="s">
        <v>20</v>
      </c>
      <c r="F1044" s="221" t="s">
        <v>1073</v>
      </c>
      <c r="G1044" s="219"/>
      <c r="H1044" s="222">
        <v>7.6379999999999999</v>
      </c>
      <c r="I1044" s="223"/>
      <c r="J1044" s="219"/>
      <c r="K1044" s="219"/>
      <c r="L1044" s="224"/>
      <c r="M1044" s="225"/>
      <c r="N1044" s="226"/>
      <c r="O1044" s="226"/>
      <c r="P1044" s="226"/>
      <c r="Q1044" s="226"/>
      <c r="R1044" s="226"/>
      <c r="S1044" s="226"/>
      <c r="T1044" s="227"/>
      <c r="AT1044" s="228" t="s">
        <v>162</v>
      </c>
      <c r="AU1044" s="228" t="s">
        <v>78</v>
      </c>
      <c r="AV1044" s="14" t="s">
        <v>78</v>
      </c>
      <c r="AW1044" s="14" t="s">
        <v>31</v>
      </c>
      <c r="AX1044" s="14" t="s">
        <v>69</v>
      </c>
      <c r="AY1044" s="228" t="s">
        <v>153</v>
      </c>
    </row>
    <row r="1045" spans="1:65" s="14" customFormat="1" ht="11.25">
      <c r="B1045" s="218"/>
      <c r="C1045" s="219"/>
      <c r="D1045" s="209" t="s">
        <v>162</v>
      </c>
      <c r="E1045" s="220" t="s">
        <v>20</v>
      </c>
      <c r="F1045" s="221" t="s">
        <v>1074</v>
      </c>
      <c r="G1045" s="219"/>
      <c r="H1045" s="222">
        <v>7.0919999999999996</v>
      </c>
      <c r="I1045" s="223"/>
      <c r="J1045" s="219"/>
      <c r="K1045" s="219"/>
      <c r="L1045" s="224"/>
      <c r="M1045" s="225"/>
      <c r="N1045" s="226"/>
      <c r="O1045" s="226"/>
      <c r="P1045" s="226"/>
      <c r="Q1045" s="226"/>
      <c r="R1045" s="226"/>
      <c r="S1045" s="226"/>
      <c r="T1045" s="227"/>
      <c r="AT1045" s="228" t="s">
        <v>162</v>
      </c>
      <c r="AU1045" s="228" t="s">
        <v>78</v>
      </c>
      <c r="AV1045" s="14" t="s">
        <v>78</v>
      </c>
      <c r="AW1045" s="14" t="s">
        <v>31</v>
      </c>
      <c r="AX1045" s="14" t="s">
        <v>69</v>
      </c>
      <c r="AY1045" s="228" t="s">
        <v>153</v>
      </c>
    </row>
    <row r="1046" spans="1:65" s="15" customFormat="1" ht="11.25">
      <c r="B1046" s="229"/>
      <c r="C1046" s="230"/>
      <c r="D1046" s="209" t="s">
        <v>162</v>
      </c>
      <c r="E1046" s="231" t="s">
        <v>20</v>
      </c>
      <c r="F1046" s="232" t="s">
        <v>173</v>
      </c>
      <c r="G1046" s="230"/>
      <c r="H1046" s="233">
        <v>99.192000000000007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162</v>
      </c>
      <c r="AU1046" s="239" t="s">
        <v>78</v>
      </c>
      <c r="AV1046" s="15" t="s">
        <v>92</v>
      </c>
      <c r="AW1046" s="15" t="s">
        <v>31</v>
      </c>
      <c r="AX1046" s="15" t="s">
        <v>69</v>
      </c>
      <c r="AY1046" s="239" t="s">
        <v>153</v>
      </c>
    </row>
    <row r="1047" spans="1:65" s="13" customFormat="1" ht="11.25">
      <c r="B1047" s="207"/>
      <c r="C1047" s="208"/>
      <c r="D1047" s="209" t="s">
        <v>162</v>
      </c>
      <c r="E1047" s="210" t="s">
        <v>20</v>
      </c>
      <c r="F1047" s="211" t="s">
        <v>1075</v>
      </c>
      <c r="G1047" s="208"/>
      <c r="H1047" s="210" t="s">
        <v>20</v>
      </c>
      <c r="I1047" s="212"/>
      <c r="J1047" s="208"/>
      <c r="K1047" s="208"/>
      <c r="L1047" s="213"/>
      <c r="M1047" s="214"/>
      <c r="N1047" s="215"/>
      <c r="O1047" s="215"/>
      <c r="P1047" s="215"/>
      <c r="Q1047" s="215"/>
      <c r="R1047" s="215"/>
      <c r="S1047" s="215"/>
      <c r="T1047" s="216"/>
      <c r="AT1047" s="217" t="s">
        <v>162</v>
      </c>
      <c r="AU1047" s="217" t="s">
        <v>78</v>
      </c>
      <c r="AV1047" s="13" t="s">
        <v>76</v>
      </c>
      <c r="AW1047" s="13" t="s">
        <v>31</v>
      </c>
      <c r="AX1047" s="13" t="s">
        <v>69</v>
      </c>
      <c r="AY1047" s="217" t="s">
        <v>153</v>
      </c>
    </row>
    <row r="1048" spans="1:65" s="14" customFormat="1" ht="11.25">
      <c r="B1048" s="218"/>
      <c r="C1048" s="219"/>
      <c r="D1048" s="209" t="s">
        <v>162</v>
      </c>
      <c r="E1048" s="220" t="s">
        <v>20</v>
      </c>
      <c r="F1048" s="221" t="s">
        <v>1076</v>
      </c>
      <c r="G1048" s="219"/>
      <c r="H1048" s="222">
        <v>18.515000000000001</v>
      </c>
      <c r="I1048" s="223"/>
      <c r="J1048" s="219"/>
      <c r="K1048" s="219"/>
      <c r="L1048" s="224"/>
      <c r="M1048" s="225"/>
      <c r="N1048" s="226"/>
      <c r="O1048" s="226"/>
      <c r="P1048" s="226"/>
      <c r="Q1048" s="226"/>
      <c r="R1048" s="226"/>
      <c r="S1048" s="226"/>
      <c r="T1048" s="227"/>
      <c r="AT1048" s="228" t="s">
        <v>162</v>
      </c>
      <c r="AU1048" s="228" t="s">
        <v>78</v>
      </c>
      <c r="AV1048" s="14" t="s">
        <v>78</v>
      </c>
      <c r="AW1048" s="14" t="s">
        <v>31</v>
      </c>
      <c r="AX1048" s="14" t="s">
        <v>69</v>
      </c>
      <c r="AY1048" s="228" t="s">
        <v>153</v>
      </c>
    </row>
    <row r="1049" spans="1:65" s="14" customFormat="1" ht="11.25">
      <c r="B1049" s="218"/>
      <c r="C1049" s="219"/>
      <c r="D1049" s="209" t="s">
        <v>162</v>
      </c>
      <c r="E1049" s="220" t="s">
        <v>20</v>
      </c>
      <c r="F1049" s="221" t="s">
        <v>1077</v>
      </c>
      <c r="G1049" s="219"/>
      <c r="H1049" s="222">
        <v>69</v>
      </c>
      <c r="I1049" s="223"/>
      <c r="J1049" s="219"/>
      <c r="K1049" s="219"/>
      <c r="L1049" s="224"/>
      <c r="M1049" s="225"/>
      <c r="N1049" s="226"/>
      <c r="O1049" s="226"/>
      <c r="P1049" s="226"/>
      <c r="Q1049" s="226"/>
      <c r="R1049" s="226"/>
      <c r="S1049" s="226"/>
      <c r="T1049" s="227"/>
      <c r="AT1049" s="228" t="s">
        <v>162</v>
      </c>
      <c r="AU1049" s="228" t="s">
        <v>78</v>
      </c>
      <c r="AV1049" s="14" t="s">
        <v>78</v>
      </c>
      <c r="AW1049" s="14" t="s">
        <v>31</v>
      </c>
      <c r="AX1049" s="14" t="s">
        <v>69</v>
      </c>
      <c r="AY1049" s="228" t="s">
        <v>153</v>
      </c>
    </row>
    <row r="1050" spans="1:65" s="15" customFormat="1" ht="11.25">
      <c r="B1050" s="229"/>
      <c r="C1050" s="230"/>
      <c r="D1050" s="209" t="s">
        <v>162</v>
      </c>
      <c r="E1050" s="231" t="s">
        <v>20</v>
      </c>
      <c r="F1050" s="232" t="s">
        <v>173</v>
      </c>
      <c r="G1050" s="230"/>
      <c r="H1050" s="233">
        <v>87.515000000000001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AT1050" s="239" t="s">
        <v>162</v>
      </c>
      <c r="AU1050" s="239" t="s">
        <v>78</v>
      </c>
      <c r="AV1050" s="15" t="s">
        <v>92</v>
      </c>
      <c r="AW1050" s="15" t="s">
        <v>31</v>
      </c>
      <c r="AX1050" s="15" t="s">
        <v>69</v>
      </c>
      <c r="AY1050" s="239" t="s">
        <v>153</v>
      </c>
    </row>
    <row r="1051" spans="1:65" s="13" customFormat="1" ht="11.25">
      <c r="B1051" s="207"/>
      <c r="C1051" s="208"/>
      <c r="D1051" s="209" t="s">
        <v>162</v>
      </c>
      <c r="E1051" s="210" t="s">
        <v>20</v>
      </c>
      <c r="F1051" s="211" t="s">
        <v>1052</v>
      </c>
      <c r="G1051" s="208"/>
      <c r="H1051" s="210" t="s">
        <v>20</v>
      </c>
      <c r="I1051" s="212"/>
      <c r="J1051" s="208"/>
      <c r="K1051" s="208"/>
      <c r="L1051" s="213"/>
      <c r="M1051" s="214"/>
      <c r="N1051" s="215"/>
      <c r="O1051" s="215"/>
      <c r="P1051" s="215"/>
      <c r="Q1051" s="215"/>
      <c r="R1051" s="215"/>
      <c r="S1051" s="215"/>
      <c r="T1051" s="216"/>
      <c r="AT1051" s="217" t="s">
        <v>162</v>
      </c>
      <c r="AU1051" s="217" t="s">
        <v>78</v>
      </c>
      <c r="AV1051" s="13" t="s">
        <v>76</v>
      </c>
      <c r="AW1051" s="13" t="s">
        <v>31</v>
      </c>
      <c r="AX1051" s="13" t="s">
        <v>69</v>
      </c>
      <c r="AY1051" s="217" t="s">
        <v>153</v>
      </c>
    </row>
    <row r="1052" spans="1:65" s="14" customFormat="1" ht="11.25">
      <c r="B1052" s="218"/>
      <c r="C1052" s="219"/>
      <c r="D1052" s="209" t="s">
        <v>162</v>
      </c>
      <c r="E1052" s="220" t="s">
        <v>20</v>
      </c>
      <c r="F1052" s="221" t="s">
        <v>1078</v>
      </c>
      <c r="G1052" s="219"/>
      <c r="H1052" s="222">
        <v>18.670999999999999</v>
      </c>
      <c r="I1052" s="223"/>
      <c r="J1052" s="219"/>
      <c r="K1052" s="219"/>
      <c r="L1052" s="224"/>
      <c r="M1052" s="225"/>
      <c r="N1052" s="226"/>
      <c r="O1052" s="226"/>
      <c r="P1052" s="226"/>
      <c r="Q1052" s="226"/>
      <c r="R1052" s="226"/>
      <c r="S1052" s="226"/>
      <c r="T1052" s="227"/>
      <c r="AT1052" s="228" t="s">
        <v>162</v>
      </c>
      <c r="AU1052" s="228" t="s">
        <v>78</v>
      </c>
      <c r="AV1052" s="14" t="s">
        <v>78</v>
      </c>
      <c r="AW1052" s="14" t="s">
        <v>31</v>
      </c>
      <c r="AX1052" s="14" t="s">
        <v>69</v>
      </c>
      <c r="AY1052" s="228" t="s">
        <v>153</v>
      </c>
    </row>
    <row r="1053" spans="1:65" s="16" customFormat="1" ht="11.25">
      <c r="B1053" s="240"/>
      <c r="C1053" s="241"/>
      <c r="D1053" s="209" t="s">
        <v>162</v>
      </c>
      <c r="E1053" s="242" t="s">
        <v>20</v>
      </c>
      <c r="F1053" s="243" t="s">
        <v>176</v>
      </c>
      <c r="G1053" s="241"/>
      <c r="H1053" s="244">
        <v>205.37799999999999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AT1053" s="250" t="s">
        <v>162</v>
      </c>
      <c r="AU1053" s="250" t="s">
        <v>78</v>
      </c>
      <c r="AV1053" s="16" t="s">
        <v>160</v>
      </c>
      <c r="AW1053" s="16" t="s">
        <v>31</v>
      </c>
      <c r="AX1053" s="16" t="s">
        <v>76</v>
      </c>
      <c r="AY1053" s="250" t="s">
        <v>153</v>
      </c>
    </row>
    <row r="1054" spans="1:65" s="2" customFormat="1" ht="16.5" customHeight="1">
      <c r="A1054" s="36"/>
      <c r="B1054" s="37"/>
      <c r="C1054" s="254" t="s">
        <v>1079</v>
      </c>
      <c r="D1054" s="254" t="s">
        <v>332</v>
      </c>
      <c r="E1054" s="255" t="s">
        <v>1080</v>
      </c>
      <c r="F1054" s="256" t="s">
        <v>1081</v>
      </c>
      <c r="G1054" s="257" t="s">
        <v>208</v>
      </c>
      <c r="H1054" s="258">
        <v>205.37799999999999</v>
      </c>
      <c r="I1054" s="259"/>
      <c r="J1054" s="260">
        <f>ROUND(I1054*H1054,2)</f>
        <v>0</v>
      </c>
      <c r="K1054" s="256" t="s">
        <v>159</v>
      </c>
      <c r="L1054" s="261"/>
      <c r="M1054" s="262" t="s">
        <v>20</v>
      </c>
      <c r="N1054" s="263" t="s">
        <v>40</v>
      </c>
      <c r="O1054" s="66"/>
      <c r="P1054" s="203">
        <f>O1054*H1054</f>
        <v>0</v>
      </c>
      <c r="Q1054" s="203">
        <v>0</v>
      </c>
      <c r="R1054" s="203">
        <f>Q1054*H1054</f>
        <v>0</v>
      </c>
      <c r="S1054" s="203">
        <v>0</v>
      </c>
      <c r="T1054" s="204">
        <f>S1054*H1054</f>
        <v>0</v>
      </c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R1054" s="205" t="s">
        <v>423</v>
      </c>
      <c r="AT1054" s="205" t="s">
        <v>332</v>
      </c>
      <c r="AU1054" s="205" t="s">
        <v>78</v>
      </c>
      <c r="AY1054" s="19" t="s">
        <v>153</v>
      </c>
      <c r="BE1054" s="206">
        <f>IF(N1054="základní",J1054,0)</f>
        <v>0</v>
      </c>
      <c r="BF1054" s="206">
        <f>IF(N1054="snížená",J1054,0)</f>
        <v>0</v>
      </c>
      <c r="BG1054" s="206">
        <f>IF(N1054="zákl. přenesená",J1054,0)</f>
        <v>0</v>
      </c>
      <c r="BH1054" s="206">
        <f>IF(N1054="sníž. přenesená",J1054,0)</f>
        <v>0</v>
      </c>
      <c r="BI1054" s="206">
        <f>IF(N1054="nulová",J1054,0)</f>
        <v>0</v>
      </c>
      <c r="BJ1054" s="19" t="s">
        <v>76</v>
      </c>
      <c r="BK1054" s="206">
        <f>ROUND(I1054*H1054,2)</f>
        <v>0</v>
      </c>
      <c r="BL1054" s="19" t="s">
        <v>304</v>
      </c>
      <c r="BM1054" s="205" t="s">
        <v>1082</v>
      </c>
    </row>
    <row r="1055" spans="1:65" s="14" customFormat="1" ht="11.25">
      <c r="B1055" s="218"/>
      <c r="C1055" s="219"/>
      <c r="D1055" s="209" t="s">
        <v>162</v>
      </c>
      <c r="E1055" s="219"/>
      <c r="F1055" s="221" t="s">
        <v>1083</v>
      </c>
      <c r="G1055" s="219"/>
      <c r="H1055" s="222">
        <v>205.37799999999999</v>
      </c>
      <c r="I1055" s="223"/>
      <c r="J1055" s="219"/>
      <c r="K1055" s="219"/>
      <c r="L1055" s="224"/>
      <c r="M1055" s="225"/>
      <c r="N1055" s="226"/>
      <c r="O1055" s="226"/>
      <c r="P1055" s="226"/>
      <c r="Q1055" s="226"/>
      <c r="R1055" s="226"/>
      <c r="S1055" s="226"/>
      <c r="T1055" s="227"/>
      <c r="AT1055" s="228" t="s">
        <v>162</v>
      </c>
      <c r="AU1055" s="228" t="s">
        <v>78</v>
      </c>
      <c r="AV1055" s="14" t="s">
        <v>78</v>
      </c>
      <c r="AW1055" s="14" t="s">
        <v>4</v>
      </c>
      <c r="AX1055" s="14" t="s">
        <v>76</v>
      </c>
      <c r="AY1055" s="228" t="s">
        <v>153</v>
      </c>
    </row>
    <row r="1056" spans="1:65" s="2" customFormat="1" ht="24" customHeight="1">
      <c r="A1056" s="36"/>
      <c r="B1056" s="37"/>
      <c r="C1056" s="254" t="s">
        <v>1084</v>
      </c>
      <c r="D1056" s="254" t="s">
        <v>332</v>
      </c>
      <c r="E1056" s="255" t="s">
        <v>1085</v>
      </c>
      <c r="F1056" s="256" t="s">
        <v>1086</v>
      </c>
      <c r="G1056" s="257" t="s">
        <v>274</v>
      </c>
      <c r="H1056" s="258">
        <v>668.76800000000003</v>
      </c>
      <c r="I1056" s="259"/>
      <c r="J1056" s="260">
        <f>ROUND(I1056*H1056,2)</f>
        <v>0</v>
      </c>
      <c r="K1056" s="256" t="s">
        <v>159</v>
      </c>
      <c r="L1056" s="261"/>
      <c r="M1056" s="262" t="s">
        <v>20</v>
      </c>
      <c r="N1056" s="263" t="s">
        <v>40</v>
      </c>
      <c r="O1056" s="66"/>
      <c r="P1056" s="203">
        <f>O1056*H1056</f>
        <v>0</v>
      </c>
      <c r="Q1056" s="203">
        <v>0</v>
      </c>
      <c r="R1056" s="203">
        <f>Q1056*H1056</f>
        <v>0</v>
      </c>
      <c r="S1056" s="203">
        <v>0</v>
      </c>
      <c r="T1056" s="204">
        <f>S1056*H1056</f>
        <v>0</v>
      </c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R1056" s="205" t="s">
        <v>423</v>
      </c>
      <c r="AT1056" s="205" t="s">
        <v>332</v>
      </c>
      <c r="AU1056" s="205" t="s">
        <v>78</v>
      </c>
      <c r="AY1056" s="19" t="s">
        <v>153</v>
      </c>
      <c r="BE1056" s="206">
        <f>IF(N1056="základní",J1056,0)</f>
        <v>0</v>
      </c>
      <c r="BF1056" s="206">
        <f>IF(N1056="snížená",J1056,0)</f>
        <v>0</v>
      </c>
      <c r="BG1056" s="206">
        <f>IF(N1056="zákl. přenesená",J1056,0)</f>
        <v>0</v>
      </c>
      <c r="BH1056" s="206">
        <f>IF(N1056="sníž. přenesená",J1056,0)</f>
        <v>0</v>
      </c>
      <c r="BI1056" s="206">
        <f>IF(N1056="nulová",J1056,0)</f>
        <v>0</v>
      </c>
      <c r="BJ1056" s="19" t="s">
        <v>76</v>
      </c>
      <c r="BK1056" s="206">
        <f>ROUND(I1056*H1056,2)</f>
        <v>0</v>
      </c>
      <c r="BL1056" s="19" t="s">
        <v>304</v>
      </c>
      <c r="BM1056" s="205" t="s">
        <v>1087</v>
      </c>
    </row>
    <row r="1057" spans="2:51" s="13" customFormat="1" ht="11.25">
      <c r="B1057" s="207"/>
      <c r="C1057" s="208"/>
      <c r="D1057" s="209" t="s">
        <v>162</v>
      </c>
      <c r="E1057" s="210" t="s">
        <v>20</v>
      </c>
      <c r="F1057" s="211" t="s">
        <v>1068</v>
      </c>
      <c r="G1057" s="208"/>
      <c r="H1057" s="210" t="s">
        <v>20</v>
      </c>
      <c r="I1057" s="212"/>
      <c r="J1057" s="208"/>
      <c r="K1057" s="208"/>
      <c r="L1057" s="213"/>
      <c r="M1057" s="214"/>
      <c r="N1057" s="215"/>
      <c r="O1057" s="215"/>
      <c r="P1057" s="215"/>
      <c r="Q1057" s="215"/>
      <c r="R1057" s="215"/>
      <c r="S1057" s="215"/>
      <c r="T1057" s="216"/>
      <c r="AT1057" s="217" t="s">
        <v>162</v>
      </c>
      <c r="AU1057" s="217" t="s">
        <v>78</v>
      </c>
      <c r="AV1057" s="13" t="s">
        <v>76</v>
      </c>
      <c r="AW1057" s="13" t="s">
        <v>31</v>
      </c>
      <c r="AX1057" s="13" t="s">
        <v>69</v>
      </c>
      <c r="AY1057" s="217" t="s">
        <v>153</v>
      </c>
    </row>
    <row r="1058" spans="2:51" s="14" customFormat="1" ht="11.25">
      <c r="B1058" s="218"/>
      <c r="C1058" s="219"/>
      <c r="D1058" s="209" t="s">
        <v>162</v>
      </c>
      <c r="E1058" s="220" t="s">
        <v>20</v>
      </c>
      <c r="F1058" s="221" t="s">
        <v>1088</v>
      </c>
      <c r="G1058" s="219"/>
      <c r="H1058" s="222">
        <v>51.4</v>
      </c>
      <c r="I1058" s="223"/>
      <c r="J1058" s="219"/>
      <c r="K1058" s="219"/>
      <c r="L1058" s="224"/>
      <c r="M1058" s="225"/>
      <c r="N1058" s="226"/>
      <c r="O1058" s="226"/>
      <c r="P1058" s="226"/>
      <c r="Q1058" s="226"/>
      <c r="R1058" s="226"/>
      <c r="S1058" s="226"/>
      <c r="T1058" s="227"/>
      <c r="AT1058" s="228" t="s">
        <v>162</v>
      </c>
      <c r="AU1058" s="228" t="s">
        <v>78</v>
      </c>
      <c r="AV1058" s="14" t="s">
        <v>78</v>
      </c>
      <c r="AW1058" s="14" t="s">
        <v>31</v>
      </c>
      <c r="AX1058" s="14" t="s">
        <v>69</v>
      </c>
      <c r="AY1058" s="228" t="s">
        <v>153</v>
      </c>
    </row>
    <row r="1059" spans="2:51" s="14" customFormat="1" ht="11.25">
      <c r="B1059" s="218"/>
      <c r="C1059" s="219"/>
      <c r="D1059" s="209" t="s">
        <v>162</v>
      </c>
      <c r="E1059" s="220" t="s">
        <v>20</v>
      </c>
      <c r="F1059" s="221" t="s">
        <v>1089</v>
      </c>
      <c r="G1059" s="219"/>
      <c r="H1059" s="222">
        <v>32.04</v>
      </c>
      <c r="I1059" s="223"/>
      <c r="J1059" s="219"/>
      <c r="K1059" s="219"/>
      <c r="L1059" s="224"/>
      <c r="M1059" s="225"/>
      <c r="N1059" s="226"/>
      <c r="O1059" s="226"/>
      <c r="P1059" s="226"/>
      <c r="Q1059" s="226"/>
      <c r="R1059" s="226"/>
      <c r="S1059" s="226"/>
      <c r="T1059" s="227"/>
      <c r="AT1059" s="228" t="s">
        <v>162</v>
      </c>
      <c r="AU1059" s="228" t="s">
        <v>78</v>
      </c>
      <c r="AV1059" s="14" t="s">
        <v>78</v>
      </c>
      <c r="AW1059" s="14" t="s">
        <v>31</v>
      </c>
      <c r="AX1059" s="14" t="s">
        <v>69</v>
      </c>
      <c r="AY1059" s="228" t="s">
        <v>153</v>
      </c>
    </row>
    <row r="1060" spans="2:51" s="14" customFormat="1" ht="11.25">
      <c r="B1060" s="218"/>
      <c r="C1060" s="219"/>
      <c r="D1060" s="209" t="s">
        <v>162</v>
      </c>
      <c r="E1060" s="220" t="s">
        <v>20</v>
      </c>
      <c r="F1060" s="221" t="s">
        <v>1090</v>
      </c>
      <c r="G1060" s="219"/>
      <c r="H1060" s="222">
        <v>210.52</v>
      </c>
      <c r="I1060" s="223"/>
      <c r="J1060" s="219"/>
      <c r="K1060" s="219"/>
      <c r="L1060" s="224"/>
      <c r="M1060" s="225"/>
      <c r="N1060" s="226"/>
      <c r="O1060" s="226"/>
      <c r="P1060" s="226"/>
      <c r="Q1060" s="226"/>
      <c r="R1060" s="226"/>
      <c r="S1060" s="226"/>
      <c r="T1060" s="227"/>
      <c r="AT1060" s="228" t="s">
        <v>162</v>
      </c>
      <c r="AU1060" s="228" t="s">
        <v>78</v>
      </c>
      <c r="AV1060" s="14" t="s">
        <v>78</v>
      </c>
      <c r="AW1060" s="14" t="s">
        <v>31</v>
      </c>
      <c r="AX1060" s="14" t="s">
        <v>69</v>
      </c>
      <c r="AY1060" s="228" t="s">
        <v>153</v>
      </c>
    </row>
    <row r="1061" spans="2:51" s="14" customFormat="1" ht="11.25">
      <c r="B1061" s="218"/>
      <c r="C1061" s="219"/>
      <c r="D1061" s="209" t="s">
        <v>162</v>
      </c>
      <c r="E1061" s="220" t="s">
        <v>20</v>
      </c>
      <c r="F1061" s="221" t="s">
        <v>1091</v>
      </c>
      <c r="G1061" s="219"/>
      <c r="H1061" s="222">
        <v>14.4</v>
      </c>
      <c r="I1061" s="223"/>
      <c r="J1061" s="219"/>
      <c r="K1061" s="219"/>
      <c r="L1061" s="224"/>
      <c r="M1061" s="225"/>
      <c r="N1061" s="226"/>
      <c r="O1061" s="226"/>
      <c r="P1061" s="226"/>
      <c r="Q1061" s="226"/>
      <c r="R1061" s="226"/>
      <c r="S1061" s="226"/>
      <c r="T1061" s="227"/>
      <c r="AT1061" s="228" t="s">
        <v>162</v>
      </c>
      <c r="AU1061" s="228" t="s">
        <v>78</v>
      </c>
      <c r="AV1061" s="14" t="s">
        <v>78</v>
      </c>
      <c r="AW1061" s="14" t="s">
        <v>31</v>
      </c>
      <c r="AX1061" s="14" t="s">
        <v>69</v>
      </c>
      <c r="AY1061" s="228" t="s">
        <v>153</v>
      </c>
    </row>
    <row r="1062" spans="2:51" s="14" customFormat="1" ht="11.25">
      <c r="B1062" s="218"/>
      <c r="C1062" s="219"/>
      <c r="D1062" s="209" t="s">
        <v>162</v>
      </c>
      <c r="E1062" s="220" t="s">
        <v>20</v>
      </c>
      <c r="F1062" s="221" t="s">
        <v>1092</v>
      </c>
      <c r="G1062" s="219"/>
      <c r="H1062" s="222">
        <v>24.4</v>
      </c>
      <c r="I1062" s="223"/>
      <c r="J1062" s="219"/>
      <c r="K1062" s="219"/>
      <c r="L1062" s="224"/>
      <c r="M1062" s="225"/>
      <c r="N1062" s="226"/>
      <c r="O1062" s="226"/>
      <c r="P1062" s="226"/>
      <c r="Q1062" s="226"/>
      <c r="R1062" s="226"/>
      <c r="S1062" s="226"/>
      <c r="T1062" s="227"/>
      <c r="AT1062" s="228" t="s">
        <v>162</v>
      </c>
      <c r="AU1062" s="228" t="s">
        <v>78</v>
      </c>
      <c r="AV1062" s="14" t="s">
        <v>78</v>
      </c>
      <c r="AW1062" s="14" t="s">
        <v>31</v>
      </c>
      <c r="AX1062" s="14" t="s">
        <v>69</v>
      </c>
      <c r="AY1062" s="228" t="s">
        <v>153</v>
      </c>
    </row>
    <row r="1063" spans="2:51" s="14" customFormat="1" ht="11.25">
      <c r="B1063" s="218"/>
      <c r="C1063" s="219"/>
      <c r="D1063" s="209" t="s">
        <v>162</v>
      </c>
      <c r="E1063" s="220" t="s">
        <v>20</v>
      </c>
      <c r="F1063" s="221" t="s">
        <v>1093</v>
      </c>
      <c r="G1063" s="219"/>
      <c r="H1063" s="222">
        <v>22.96</v>
      </c>
      <c r="I1063" s="223"/>
      <c r="J1063" s="219"/>
      <c r="K1063" s="219"/>
      <c r="L1063" s="224"/>
      <c r="M1063" s="225"/>
      <c r="N1063" s="226"/>
      <c r="O1063" s="226"/>
      <c r="P1063" s="226"/>
      <c r="Q1063" s="226"/>
      <c r="R1063" s="226"/>
      <c r="S1063" s="226"/>
      <c r="T1063" s="227"/>
      <c r="AT1063" s="228" t="s">
        <v>162</v>
      </c>
      <c r="AU1063" s="228" t="s">
        <v>78</v>
      </c>
      <c r="AV1063" s="14" t="s">
        <v>78</v>
      </c>
      <c r="AW1063" s="14" t="s">
        <v>31</v>
      </c>
      <c r="AX1063" s="14" t="s">
        <v>69</v>
      </c>
      <c r="AY1063" s="228" t="s">
        <v>153</v>
      </c>
    </row>
    <row r="1064" spans="2:51" s="15" customFormat="1" ht="11.25">
      <c r="B1064" s="229"/>
      <c r="C1064" s="230"/>
      <c r="D1064" s="209" t="s">
        <v>162</v>
      </c>
      <c r="E1064" s="231" t="s">
        <v>20</v>
      </c>
      <c r="F1064" s="232" t="s">
        <v>173</v>
      </c>
      <c r="G1064" s="230"/>
      <c r="H1064" s="233">
        <v>355.71999999999997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AT1064" s="239" t="s">
        <v>162</v>
      </c>
      <c r="AU1064" s="239" t="s">
        <v>78</v>
      </c>
      <c r="AV1064" s="15" t="s">
        <v>92</v>
      </c>
      <c r="AW1064" s="15" t="s">
        <v>31</v>
      </c>
      <c r="AX1064" s="15" t="s">
        <v>69</v>
      </c>
      <c r="AY1064" s="239" t="s">
        <v>153</v>
      </c>
    </row>
    <row r="1065" spans="2:51" s="13" customFormat="1" ht="11.25">
      <c r="B1065" s="207"/>
      <c r="C1065" s="208"/>
      <c r="D1065" s="209" t="s">
        <v>162</v>
      </c>
      <c r="E1065" s="210" t="s">
        <v>20</v>
      </c>
      <c r="F1065" s="211" t="s">
        <v>1075</v>
      </c>
      <c r="G1065" s="208"/>
      <c r="H1065" s="210" t="s">
        <v>20</v>
      </c>
      <c r="I1065" s="212"/>
      <c r="J1065" s="208"/>
      <c r="K1065" s="208"/>
      <c r="L1065" s="213"/>
      <c r="M1065" s="214"/>
      <c r="N1065" s="215"/>
      <c r="O1065" s="215"/>
      <c r="P1065" s="215"/>
      <c r="Q1065" s="215"/>
      <c r="R1065" s="215"/>
      <c r="S1065" s="215"/>
      <c r="T1065" s="216"/>
      <c r="AT1065" s="217" t="s">
        <v>162</v>
      </c>
      <c r="AU1065" s="217" t="s">
        <v>78</v>
      </c>
      <c r="AV1065" s="13" t="s">
        <v>76</v>
      </c>
      <c r="AW1065" s="13" t="s">
        <v>31</v>
      </c>
      <c r="AX1065" s="13" t="s">
        <v>69</v>
      </c>
      <c r="AY1065" s="217" t="s">
        <v>153</v>
      </c>
    </row>
    <row r="1066" spans="2:51" s="14" customFormat="1" ht="11.25">
      <c r="B1066" s="218"/>
      <c r="C1066" s="219"/>
      <c r="D1066" s="209" t="s">
        <v>162</v>
      </c>
      <c r="E1066" s="220" t="s">
        <v>20</v>
      </c>
      <c r="F1066" s="221" t="s">
        <v>1094</v>
      </c>
      <c r="G1066" s="219"/>
      <c r="H1066" s="222">
        <v>48.3</v>
      </c>
      <c r="I1066" s="223"/>
      <c r="J1066" s="219"/>
      <c r="K1066" s="219"/>
      <c r="L1066" s="224"/>
      <c r="M1066" s="225"/>
      <c r="N1066" s="226"/>
      <c r="O1066" s="226"/>
      <c r="P1066" s="226"/>
      <c r="Q1066" s="226"/>
      <c r="R1066" s="226"/>
      <c r="S1066" s="226"/>
      <c r="T1066" s="227"/>
      <c r="AT1066" s="228" t="s">
        <v>162</v>
      </c>
      <c r="AU1066" s="228" t="s">
        <v>78</v>
      </c>
      <c r="AV1066" s="14" t="s">
        <v>78</v>
      </c>
      <c r="AW1066" s="14" t="s">
        <v>31</v>
      </c>
      <c r="AX1066" s="14" t="s">
        <v>69</v>
      </c>
      <c r="AY1066" s="228" t="s">
        <v>153</v>
      </c>
    </row>
    <row r="1067" spans="2:51" s="14" customFormat="1" ht="11.25">
      <c r="B1067" s="218"/>
      <c r="C1067" s="219"/>
      <c r="D1067" s="209" t="s">
        <v>162</v>
      </c>
      <c r="E1067" s="220" t="s">
        <v>20</v>
      </c>
      <c r="F1067" s="221" t="s">
        <v>1095</v>
      </c>
      <c r="G1067" s="219"/>
      <c r="H1067" s="222">
        <v>175</v>
      </c>
      <c r="I1067" s="223"/>
      <c r="J1067" s="219"/>
      <c r="K1067" s="219"/>
      <c r="L1067" s="224"/>
      <c r="M1067" s="225"/>
      <c r="N1067" s="226"/>
      <c r="O1067" s="226"/>
      <c r="P1067" s="226"/>
      <c r="Q1067" s="226"/>
      <c r="R1067" s="226"/>
      <c r="S1067" s="226"/>
      <c r="T1067" s="227"/>
      <c r="AT1067" s="228" t="s">
        <v>162</v>
      </c>
      <c r="AU1067" s="228" t="s">
        <v>78</v>
      </c>
      <c r="AV1067" s="14" t="s">
        <v>78</v>
      </c>
      <c r="AW1067" s="14" t="s">
        <v>31</v>
      </c>
      <c r="AX1067" s="14" t="s">
        <v>69</v>
      </c>
      <c r="AY1067" s="228" t="s">
        <v>153</v>
      </c>
    </row>
    <row r="1068" spans="2:51" s="15" customFormat="1" ht="11.25">
      <c r="B1068" s="229"/>
      <c r="C1068" s="230"/>
      <c r="D1068" s="209" t="s">
        <v>162</v>
      </c>
      <c r="E1068" s="231" t="s">
        <v>20</v>
      </c>
      <c r="F1068" s="232" t="s">
        <v>173</v>
      </c>
      <c r="G1068" s="230"/>
      <c r="H1068" s="233">
        <v>223.3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AT1068" s="239" t="s">
        <v>162</v>
      </c>
      <c r="AU1068" s="239" t="s">
        <v>78</v>
      </c>
      <c r="AV1068" s="15" t="s">
        <v>92</v>
      </c>
      <c r="AW1068" s="15" t="s">
        <v>31</v>
      </c>
      <c r="AX1068" s="15" t="s">
        <v>69</v>
      </c>
      <c r="AY1068" s="239" t="s">
        <v>153</v>
      </c>
    </row>
    <row r="1069" spans="2:51" s="13" customFormat="1" ht="11.25">
      <c r="B1069" s="207"/>
      <c r="C1069" s="208"/>
      <c r="D1069" s="209" t="s">
        <v>162</v>
      </c>
      <c r="E1069" s="210" t="s">
        <v>20</v>
      </c>
      <c r="F1069" s="211" t="s">
        <v>1052</v>
      </c>
      <c r="G1069" s="208"/>
      <c r="H1069" s="210" t="s">
        <v>20</v>
      </c>
      <c r="I1069" s="212"/>
      <c r="J1069" s="208"/>
      <c r="K1069" s="208"/>
      <c r="L1069" s="213"/>
      <c r="M1069" s="214"/>
      <c r="N1069" s="215"/>
      <c r="O1069" s="215"/>
      <c r="P1069" s="215"/>
      <c r="Q1069" s="215"/>
      <c r="R1069" s="215"/>
      <c r="S1069" s="215"/>
      <c r="T1069" s="216"/>
      <c r="AT1069" s="217" t="s">
        <v>162</v>
      </c>
      <c r="AU1069" s="217" t="s">
        <v>78</v>
      </c>
      <c r="AV1069" s="13" t="s">
        <v>76</v>
      </c>
      <c r="AW1069" s="13" t="s">
        <v>31</v>
      </c>
      <c r="AX1069" s="13" t="s">
        <v>69</v>
      </c>
      <c r="AY1069" s="217" t="s">
        <v>153</v>
      </c>
    </row>
    <row r="1070" spans="2:51" s="14" customFormat="1" ht="11.25">
      <c r="B1070" s="218"/>
      <c r="C1070" s="219"/>
      <c r="D1070" s="209" t="s">
        <v>162</v>
      </c>
      <c r="E1070" s="220" t="s">
        <v>20</v>
      </c>
      <c r="F1070" s="221" t="s">
        <v>1096</v>
      </c>
      <c r="G1070" s="219"/>
      <c r="H1070" s="222">
        <v>57.902000000000001</v>
      </c>
      <c r="I1070" s="223"/>
      <c r="J1070" s="219"/>
      <c r="K1070" s="219"/>
      <c r="L1070" s="224"/>
      <c r="M1070" s="225"/>
      <c r="N1070" s="226"/>
      <c r="O1070" s="226"/>
      <c r="P1070" s="226"/>
      <c r="Q1070" s="226"/>
      <c r="R1070" s="226"/>
      <c r="S1070" s="226"/>
      <c r="T1070" s="227"/>
      <c r="AT1070" s="228" t="s">
        <v>162</v>
      </c>
      <c r="AU1070" s="228" t="s">
        <v>78</v>
      </c>
      <c r="AV1070" s="14" t="s">
        <v>78</v>
      </c>
      <c r="AW1070" s="14" t="s">
        <v>31</v>
      </c>
      <c r="AX1070" s="14" t="s">
        <v>69</v>
      </c>
      <c r="AY1070" s="228" t="s">
        <v>153</v>
      </c>
    </row>
    <row r="1071" spans="2:51" s="16" customFormat="1" ht="11.25">
      <c r="B1071" s="240"/>
      <c r="C1071" s="241"/>
      <c r="D1071" s="209" t="s">
        <v>162</v>
      </c>
      <c r="E1071" s="242" t="s">
        <v>20</v>
      </c>
      <c r="F1071" s="243" t="s">
        <v>176</v>
      </c>
      <c r="G1071" s="241"/>
      <c r="H1071" s="244">
        <v>636.92200000000003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AT1071" s="250" t="s">
        <v>162</v>
      </c>
      <c r="AU1071" s="250" t="s">
        <v>78</v>
      </c>
      <c r="AV1071" s="16" t="s">
        <v>160</v>
      </c>
      <c r="AW1071" s="16" t="s">
        <v>31</v>
      </c>
      <c r="AX1071" s="16" t="s">
        <v>76</v>
      </c>
      <c r="AY1071" s="250" t="s">
        <v>153</v>
      </c>
    </row>
    <row r="1072" spans="2:51" s="14" customFormat="1" ht="11.25">
      <c r="B1072" s="218"/>
      <c r="C1072" s="219"/>
      <c r="D1072" s="209" t="s">
        <v>162</v>
      </c>
      <c r="E1072" s="219"/>
      <c r="F1072" s="221" t="s">
        <v>1097</v>
      </c>
      <c r="G1072" s="219"/>
      <c r="H1072" s="222">
        <v>668.76800000000003</v>
      </c>
      <c r="I1072" s="223"/>
      <c r="J1072" s="219"/>
      <c r="K1072" s="219"/>
      <c r="L1072" s="224"/>
      <c r="M1072" s="225"/>
      <c r="N1072" s="226"/>
      <c r="O1072" s="226"/>
      <c r="P1072" s="226"/>
      <c r="Q1072" s="226"/>
      <c r="R1072" s="226"/>
      <c r="S1072" s="226"/>
      <c r="T1072" s="227"/>
      <c r="AT1072" s="228" t="s">
        <v>162</v>
      </c>
      <c r="AU1072" s="228" t="s">
        <v>78</v>
      </c>
      <c r="AV1072" s="14" t="s">
        <v>78</v>
      </c>
      <c r="AW1072" s="14" t="s">
        <v>4</v>
      </c>
      <c r="AX1072" s="14" t="s">
        <v>76</v>
      </c>
      <c r="AY1072" s="228" t="s">
        <v>153</v>
      </c>
    </row>
    <row r="1073" spans="1:65" s="2" customFormat="1" ht="36" customHeight="1">
      <c r="A1073" s="36"/>
      <c r="B1073" s="37"/>
      <c r="C1073" s="194" t="s">
        <v>1098</v>
      </c>
      <c r="D1073" s="194" t="s">
        <v>155</v>
      </c>
      <c r="E1073" s="195" t="s">
        <v>1099</v>
      </c>
      <c r="F1073" s="196" t="s">
        <v>1100</v>
      </c>
      <c r="G1073" s="197" t="s">
        <v>208</v>
      </c>
      <c r="H1073" s="198">
        <v>1645.279</v>
      </c>
      <c r="I1073" s="199"/>
      <c r="J1073" s="200">
        <f>ROUND(I1073*H1073,2)</f>
        <v>0</v>
      </c>
      <c r="K1073" s="196" t="s">
        <v>159</v>
      </c>
      <c r="L1073" s="41"/>
      <c r="M1073" s="201" t="s">
        <v>20</v>
      </c>
      <c r="N1073" s="202" t="s">
        <v>40</v>
      </c>
      <c r="O1073" s="66"/>
      <c r="P1073" s="203">
        <f>O1073*H1073</f>
        <v>0</v>
      </c>
      <c r="Q1073" s="203">
        <v>2.7999999999999998E-4</v>
      </c>
      <c r="R1073" s="203">
        <f>Q1073*H1073</f>
        <v>0.46067811999999997</v>
      </c>
      <c r="S1073" s="203">
        <v>0</v>
      </c>
      <c r="T1073" s="204">
        <f>S1073*H1073</f>
        <v>0</v>
      </c>
      <c r="U1073" s="36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R1073" s="205" t="s">
        <v>304</v>
      </c>
      <c r="AT1073" s="205" t="s">
        <v>155</v>
      </c>
      <c r="AU1073" s="205" t="s">
        <v>78</v>
      </c>
      <c r="AY1073" s="19" t="s">
        <v>153</v>
      </c>
      <c r="BE1073" s="206">
        <f>IF(N1073="základní",J1073,0)</f>
        <v>0</v>
      </c>
      <c r="BF1073" s="206">
        <f>IF(N1073="snížená",J1073,0)</f>
        <v>0</v>
      </c>
      <c r="BG1073" s="206">
        <f>IF(N1073="zákl. přenesená",J1073,0)</f>
        <v>0</v>
      </c>
      <c r="BH1073" s="206">
        <f>IF(N1073="sníž. přenesená",J1073,0)</f>
        <v>0</v>
      </c>
      <c r="BI1073" s="206">
        <f>IF(N1073="nulová",J1073,0)</f>
        <v>0</v>
      </c>
      <c r="BJ1073" s="19" t="s">
        <v>76</v>
      </c>
      <c r="BK1073" s="206">
        <f>ROUND(I1073*H1073,2)</f>
        <v>0</v>
      </c>
      <c r="BL1073" s="19" t="s">
        <v>304</v>
      </c>
      <c r="BM1073" s="205" t="s">
        <v>1101</v>
      </c>
    </row>
    <row r="1074" spans="1:65" s="13" customFormat="1" ht="11.25">
      <c r="B1074" s="207"/>
      <c r="C1074" s="208"/>
      <c r="D1074" s="209" t="s">
        <v>162</v>
      </c>
      <c r="E1074" s="210" t="s">
        <v>20</v>
      </c>
      <c r="F1074" s="211" t="s">
        <v>1102</v>
      </c>
      <c r="G1074" s="208"/>
      <c r="H1074" s="210" t="s">
        <v>20</v>
      </c>
      <c r="I1074" s="212"/>
      <c r="J1074" s="208"/>
      <c r="K1074" s="208"/>
      <c r="L1074" s="213"/>
      <c r="M1074" s="214"/>
      <c r="N1074" s="215"/>
      <c r="O1074" s="215"/>
      <c r="P1074" s="215"/>
      <c r="Q1074" s="215"/>
      <c r="R1074" s="215"/>
      <c r="S1074" s="215"/>
      <c r="T1074" s="216"/>
      <c r="AT1074" s="217" t="s">
        <v>162</v>
      </c>
      <c r="AU1074" s="217" t="s">
        <v>78</v>
      </c>
      <c r="AV1074" s="13" t="s">
        <v>76</v>
      </c>
      <c r="AW1074" s="13" t="s">
        <v>31</v>
      </c>
      <c r="AX1074" s="13" t="s">
        <v>69</v>
      </c>
      <c r="AY1074" s="217" t="s">
        <v>153</v>
      </c>
    </row>
    <row r="1075" spans="1:65" s="14" customFormat="1" ht="11.25">
      <c r="B1075" s="218"/>
      <c r="C1075" s="219"/>
      <c r="D1075" s="209" t="s">
        <v>162</v>
      </c>
      <c r="E1075" s="220" t="s">
        <v>20</v>
      </c>
      <c r="F1075" s="221" t="s">
        <v>1103</v>
      </c>
      <c r="G1075" s="219"/>
      <c r="H1075" s="222">
        <v>105.655</v>
      </c>
      <c r="I1075" s="223"/>
      <c r="J1075" s="219"/>
      <c r="K1075" s="219"/>
      <c r="L1075" s="224"/>
      <c r="M1075" s="225"/>
      <c r="N1075" s="226"/>
      <c r="O1075" s="226"/>
      <c r="P1075" s="226"/>
      <c r="Q1075" s="226"/>
      <c r="R1075" s="226"/>
      <c r="S1075" s="226"/>
      <c r="T1075" s="227"/>
      <c r="AT1075" s="228" t="s">
        <v>162</v>
      </c>
      <c r="AU1075" s="228" t="s">
        <v>78</v>
      </c>
      <c r="AV1075" s="14" t="s">
        <v>78</v>
      </c>
      <c r="AW1075" s="14" t="s">
        <v>31</v>
      </c>
      <c r="AX1075" s="14" t="s">
        <v>69</v>
      </c>
      <c r="AY1075" s="228" t="s">
        <v>153</v>
      </c>
    </row>
    <row r="1076" spans="1:65" s="14" customFormat="1" ht="11.25">
      <c r="B1076" s="218"/>
      <c r="C1076" s="219"/>
      <c r="D1076" s="209" t="s">
        <v>162</v>
      </c>
      <c r="E1076" s="220" t="s">
        <v>20</v>
      </c>
      <c r="F1076" s="221" t="s">
        <v>1104</v>
      </c>
      <c r="G1076" s="219"/>
      <c r="H1076" s="222">
        <v>27.17</v>
      </c>
      <c r="I1076" s="223"/>
      <c r="J1076" s="219"/>
      <c r="K1076" s="219"/>
      <c r="L1076" s="224"/>
      <c r="M1076" s="225"/>
      <c r="N1076" s="226"/>
      <c r="O1076" s="226"/>
      <c r="P1076" s="226"/>
      <c r="Q1076" s="226"/>
      <c r="R1076" s="226"/>
      <c r="S1076" s="226"/>
      <c r="T1076" s="227"/>
      <c r="AT1076" s="228" t="s">
        <v>162</v>
      </c>
      <c r="AU1076" s="228" t="s">
        <v>78</v>
      </c>
      <c r="AV1076" s="14" t="s">
        <v>78</v>
      </c>
      <c r="AW1076" s="14" t="s">
        <v>31</v>
      </c>
      <c r="AX1076" s="14" t="s">
        <v>69</v>
      </c>
      <c r="AY1076" s="228" t="s">
        <v>153</v>
      </c>
    </row>
    <row r="1077" spans="1:65" s="13" customFormat="1" ht="11.25">
      <c r="B1077" s="207"/>
      <c r="C1077" s="208"/>
      <c r="D1077" s="209" t="s">
        <v>162</v>
      </c>
      <c r="E1077" s="210" t="s">
        <v>20</v>
      </c>
      <c r="F1077" s="211" t="s">
        <v>1105</v>
      </c>
      <c r="G1077" s="208"/>
      <c r="H1077" s="210" t="s">
        <v>20</v>
      </c>
      <c r="I1077" s="212"/>
      <c r="J1077" s="208"/>
      <c r="K1077" s="208"/>
      <c r="L1077" s="213"/>
      <c r="M1077" s="214"/>
      <c r="N1077" s="215"/>
      <c r="O1077" s="215"/>
      <c r="P1077" s="215"/>
      <c r="Q1077" s="215"/>
      <c r="R1077" s="215"/>
      <c r="S1077" s="215"/>
      <c r="T1077" s="216"/>
      <c r="AT1077" s="217" t="s">
        <v>162</v>
      </c>
      <c r="AU1077" s="217" t="s">
        <v>78</v>
      </c>
      <c r="AV1077" s="13" t="s">
        <v>76</v>
      </c>
      <c r="AW1077" s="13" t="s">
        <v>31</v>
      </c>
      <c r="AX1077" s="13" t="s">
        <v>69</v>
      </c>
      <c r="AY1077" s="217" t="s">
        <v>153</v>
      </c>
    </row>
    <row r="1078" spans="1:65" s="14" customFormat="1" ht="11.25">
      <c r="B1078" s="218"/>
      <c r="C1078" s="219"/>
      <c r="D1078" s="209" t="s">
        <v>162</v>
      </c>
      <c r="E1078" s="220" t="s">
        <v>20</v>
      </c>
      <c r="F1078" s="221" t="s">
        <v>1106</v>
      </c>
      <c r="G1078" s="219"/>
      <c r="H1078" s="222">
        <v>21.193000000000001</v>
      </c>
      <c r="I1078" s="223"/>
      <c r="J1078" s="219"/>
      <c r="K1078" s="219"/>
      <c r="L1078" s="224"/>
      <c r="M1078" s="225"/>
      <c r="N1078" s="226"/>
      <c r="O1078" s="226"/>
      <c r="P1078" s="226"/>
      <c r="Q1078" s="226"/>
      <c r="R1078" s="226"/>
      <c r="S1078" s="226"/>
      <c r="T1078" s="227"/>
      <c r="AT1078" s="228" t="s">
        <v>162</v>
      </c>
      <c r="AU1078" s="228" t="s">
        <v>78</v>
      </c>
      <c r="AV1078" s="14" t="s">
        <v>78</v>
      </c>
      <c r="AW1078" s="14" t="s">
        <v>31</v>
      </c>
      <c r="AX1078" s="14" t="s">
        <v>69</v>
      </c>
      <c r="AY1078" s="228" t="s">
        <v>153</v>
      </c>
    </row>
    <row r="1079" spans="1:65" s="14" customFormat="1" ht="11.25">
      <c r="B1079" s="218"/>
      <c r="C1079" s="219"/>
      <c r="D1079" s="209" t="s">
        <v>162</v>
      </c>
      <c r="E1079" s="220" t="s">
        <v>20</v>
      </c>
      <c r="F1079" s="221" t="s">
        <v>832</v>
      </c>
      <c r="G1079" s="219"/>
      <c r="H1079" s="222">
        <v>2.92</v>
      </c>
      <c r="I1079" s="223"/>
      <c r="J1079" s="219"/>
      <c r="K1079" s="219"/>
      <c r="L1079" s="224"/>
      <c r="M1079" s="225"/>
      <c r="N1079" s="226"/>
      <c r="O1079" s="226"/>
      <c r="P1079" s="226"/>
      <c r="Q1079" s="226"/>
      <c r="R1079" s="226"/>
      <c r="S1079" s="226"/>
      <c r="T1079" s="227"/>
      <c r="AT1079" s="228" t="s">
        <v>162</v>
      </c>
      <c r="AU1079" s="228" t="s">
        <v>78</v>
      </c>
      <c r="AV1079" s="14" t="s">
        <v>78</v>
      </c>
      <c r="AW1079" s="14" t="s">
        <v>31</v>
      </c>
      <c r="AX1079" s="14" t="s">
        <v>69</v>
      </c>
      <c r="AY1079" s="228" t="s">
        <v>153</v>
      </c>
    </row>
    <row r="1080" spans="1:65" s="13" customFormat="1" ht="11.25">
      <c r="B1080" s="207"/>
      <c r="C1080" s="208"/>
      <c r="D1080" s="209" t="s">
        <v>162</v>
      </c>
      <c r="E1080" s="210" t="s">
        <v>20</v>
      </c>
      <c r="F1080" s="211" t="s">
        <v>1107</v>
      </c>
      <c r="G1080" s="208"/>
      <c r="H1080" s="210" t="s">
        <v>20</v>
      </c>
      <c r="I1080" s="212"/>
      <c r="J1080" s="208"/>
      <c r="K1080" s="208"/>
      <c r="L1080" s="213"/>
      <c r="M1080" s="214"/>
      <c r="N1080" s="215"/>
      <c r="O1080" s="215"/>
      <c r="P1080" s="215"/>
      <c r="Q1080" s="215"/>
      <c r="R1080" s="215"/>
      <c r="S1080" s="215"/>
      <c r="T1080" s="216"/>
      <c r="AT1080" s="217" t="s">
        <v>162</v>
      </c>
      <c r="AU1080" s="217" t="s">
        <v>78</v>
      </c>
      <c r="AV1080" s="13" t="s">
        <v>76</v>
      </c>
      <c r="AW1080" s="13" t="s">
        <v>31</v>
      </c>
      <c r="AX1080" s="13" t="s">
        <v>69</v>
      </c>
      <c r="AY1080" s="217" t="s">
        <v>153</v>
      </c>
    </row>
    <row r="1081" spans="1:65" s="14" customFormat="1" ht="11.25">
      <c r="B1081" s="218"/>
      <c r="C1081" s="219"/>
      <c r="D1081" s="209" t="s">
        <v>162</v>
      </c>
      <c r="E1081" s="220" t="s">
        <v>20</v>
      </c>
      <c r="F1081" s="221" t="s">
        <v>1108</v>
      </c>
      <c r="G1081" s="219"/>
      <c r="H1081" s="222">
        <v>17.233000000000001</v>
      </c>
      <c r="I1081" s="223"/>
      <c r="J1081" s="219"/>
      <c r="K1081" s="219"/>
      <c r="L1081" s="224"/>
      <c r="M1081" s="225"/>
      <c r="N1081" s="226"/>
      <c r="O1081" s="226"/>
      <c r="P1081" s="226"/>
      <c r="Q1081" s="226"/>
      <c r="R1081" s="226"/>
      <c r="S1081" s="226"/>
      <c r="T1081" s="227"/>
      <c r="AT1081" s="228" t="s">
        <v>162</v>
      </c>
      <c r="AU1081" s="228" t="s">
        <v>78</v>
      </c>
      <c r="AV1081" s="14" t="s">
        <v>78</v>
      </c>
      <c r="AW1081" s="14" t="s">
        <v>31</v>
      </c>
      <c r="AX1081" s="14" t="s">
        <v>69</v>
      </c>
      <c r="AY1081" s="228" t="s">
        <v>153</v>
      </c>
    </row>
    <row r="1082" spans="1:65" s="14" customFormat="1" ht="11.25">
      <c r="B1082" s="218"/>
      <c r="C1082" s="219"/>
      <c r="D1082" s="209" t="s">
        <v>162</v>
      </c>
      <c r="E1082" s="220" t="s">
        <v>20</v>
      </c>
      <c r="F1082" s="221" t="s">
        <v>833</v>
      </c>
      <c r="G1082" s="219"/>
      <c r="H1082" s="222">
        <v>1.92</v>
      </c>
      <c r="I1082" s="223"/>
      <c r="J1082" s="219"/>
      <c r="K1082" s="219"/>
      <c r="L1082" s="224"/>
      <c r="M1082" s="225"/>
      <c r="N1082" s="226"/>
      <c r="O1082" s="226"/>
      <c r="P1082" s="226"/>
      <c r="Q1082" s="226"/>
      <c r="R1082" s="226"/>
      <c r="S1082" s="226"/>
      <c r="T1082" s="227"/>
      <c r="AT1082" s="228" t="s">
        <v>162</v>
      </c>
      <c r="AU1082" s="228" t="s">
        <v>78</v>
      </c>
      <c r="AV1082" s="14" t="s">
        <v>78</v>
      </c>
      <c r="AW1082" s="14" t="s">
        <v>31</v>
      </c>
      <c r="AX1082" s="14" t="s">
        <v>69</v>
      </c>
      <c r="AY1082" s="228" t="s">
        <v>153</v>
      </c>
    </row>
    <row r="1083" spans="1:65" s="13" customFormat="1" ht="11.25">
      <c r="B1083" s="207"/>
      <c r="C1083" s="208"/>
      <c r="D1083" s="209" t="s">
        <v>162</v>
      </c>
      <c r="E1083" s="210" t="s">
        <v>20</v>
      </c>
      <c r="F1083" s="211" t="s">
        <v>1109</v>
      </c>
      <c r="G1083" s="208"/>
      <c r="H1083" s="210" t="s">
        <v>20</v>
      </c>
      <c r="I1083" s="212"/>
      <c r="J1083" s="208"/>
      <c r="K1083" s="208"/>
      <c r="L1083" s="213"/>
      <c r="M1083" s="214"/>
      <c r="N1083" s="215"/>
      <c r="O1083" s="215"/>
      <c r="P1083" s="215"/>
      <c r="Q1083" s="215"/>
      <c r="R1083" s="215"/>
      <c r="S1083" s="215"/>
      <c r="T1083" s="216"/>
      <c r="AT1083" s="217" t="s">
        <v>162</v>
      </c>
      <c r="AU1083" s="217" t="s">
        <v>78</v>
      </c>
      <c r="AV1083" s="13" t="s">
        <v>76</v>
      </c>
      <c r="AW1083" s="13" t="s">
        <v>31</v>
      </c>
      <c r="AX1083" s="13" t="s">
        <v>69</v>
      </c>
      <c r="AY1083" s="217" t="s">
        <v>153</v>
      </c>
    </row>
    <row r="1084" spans="1:65" s="14" customFormat="1" ht="11.25">
      <c r="B1084" s="218"/>
      <c r="C1084" s="219"/>
      <c r="D1084" s="209" t="s">
        <v>162</v>
      </c>
      <c r="E1084" s="220" t="s">
        <v>20</v>
      </c>
      <c r="F1084" s="221" t="s">
        <v>1110</v>
      </c>
      <c r="G1084" s="219"/>
      <c r="H1084" s="222">
        <v>60.063000000000002</v>
      </c>
      <c r="I1084" s="223"/>
      <c r="J1084" s="219"/>
      <c r="K1084" s="219"/>
      <c r="L1084" s="224"/>
      <c r="M1084" s="225"/>
      <c r="N1084" s="226"/>
      <c r="O1084" s="226"/>
      <c r="P1084" s="226"/>
      <c r="Q1084" s="226"/>
      <c r="R1084" s="226"/>
      <c r="S1084" s="226"/>
      <c r="T1084" s="227"/>
      <c r="AT1084" s="228" t="s">
        <v>162</v>
      </c>
      <c r="AU1084" s="228" t="s">
        <v>78</v>
      </c>
      <c r="AV1084" s="14" t="s">
        <v>78</v>
      </c>
      <c r="AW1084" s="14" t="s">
        <v>31</v>
      </c>
      <c r="AX1084" s="14" t="s">
        <v>69</v>
      </c>
      <c r="AY1084" s="228" t="s">
        <v>153</v>
      </c>
    </row>
    <row r="1085" spans="1:65" s="14" customFormat="1" ht="11.25">
      <c r="B1085" s="218"/>
      <c r="C1085" s="219"/>
      <c r="D1085" s="209" t="s">
        <v>162</v>
      </c>
      <c r="E1085" s="220" t="s">
        <v>20</v>
      </c>
      <c r="F1085" s="221" t="s">
        <v>1111</v>
      </c>
      <c r="G1085" s="219"/>
      <c r="H1085" s="222">
        <v>19.14</v>
      </c>
      <c r="I1085" s="223"/>
      <c r="J1085" s="219"/>
      <c r="K1085" s="219"/>
      <c r="L1085" s="224"/>
      <c r="M1085" s="225"/>
      <c r="N1085" s="226"/>
      <c r="O1085" s="226"/>
      <c r="P1085" s="226"/>
      <c r="Q1085" s="226"/>
      <c r="R1085" s="226"/>
      <c r="S1085" s="226"/>
      <c r="T1085" s="227"/>
      <c r="AT1085" s="228" t="s">
        <v>162</v>
      </c>
      <c r="AU1085" s="228" t="s">
        <v>78</v>
      </c>
      <c r="AV1085" s="14" t="s">
        <v>78</v>
      </c>
      <c r="AW1085" s="14" t="s">
        <v>31</v>
      </c>
      <c r="AX1085" s="14" t="s">
        <v>69</v>
      </c>
      <c r="AY1085" s="228" t="s">
        <v>153</v>
      </c>
    </row>
    <row r="1086" spans="1:65" s="13" customFormat="1" ht="11.25">
      <c r="B1086" s="207"/>
      <c r="C1086" s="208"/>
      <c r="D1086" s="209" t="s">
        <v>162</v>
      </c>
      <c r="E1086" s="210" t="s">
        <v>20</v>
      </c>
      <c r="F1086" s="211" t="s">
        <v>1112</v>
      </c>
      <c r="G1086" s="208"/>
      <c r="H1086" s="210" t="s">
        <v>20</v>
      </c>
      <c r="I1086" s="212"/>
      <c r="J1086" s="208"/>
      <c r="K1086" s="208"/>
      <c r="L1086" s="213"/>
      <c r="M1086" s="214"/>
      <c r="N1086" s="215"/>
      <c r="O1086" s="215"/>
      <c r="P1086" s="215"/>
      <c r="Q1086" s="215"/>
      <c r="R1086" s="215"/>
      <c r="S1086" s="215"/>
      <c r="T1086" s="216"/>
      <c r="AT1086" s="217" t="s">
        <v>162</v>
      </c>
      <c r="AU1086" s="217" t="s">
        <v>78</v>
      </c>
      <c r="AV1086" s="13" t="s">
        <v>76</v>
      </c>
      <c r="AW1086" s="13" t="s">
        <v>31</v>
      </c>
      <c r="AX1086" s="13" t="s">
        <v>69</v>
      </c>
      <c r="AY1086" s="217" t="s">
        <v>153</v>
      </c>
    </row>
    <row r="1087" spans="1:65" s="14" customFormat="1" ht="11.25">
      <c r="B1087" s="218"/>
      <c r="C1087" s="219"/>
      <c r="D1087" s="209" t="s">
        <v>162</v>
      </c>
      <c r="E1087" s="220" t="s">
        <v>20</v>
      </c>
      <c r="F1087" s="221" t="s">
        <v>1113</v>
      </c>
      <c r="G1087" s="219"/>
      <c r="H1087" s="222">
        <v>70.156000000000006</v>
      </c>
      <c r="I1087" s="223"/>
      <c r="J1087" s="219"/>
      <c r="K1087" s="219"/>
      <c r="L1087" s="224"/>
      <c r="M1087" s="225"/>
      <c r="N1087" s="226"/>
      <c r="O1087" s="226"/>
      <c r="P1087" s="226"/>
      <c r="Q1087" s="226"/>
      <c r="R1087" s="226"/>
      <c r="S1087" s="226"/>
      <c r="T1087" s="227"/>
      <c r="AT1087" s="228" t="s">
        <v>162</v>
      </c>
      <c r="AU1087" s="228" t="s">
        <v>78</v>
      </c>
      <c r="AV1087" s="14" t="s">
        <v>78</v>
      </c>
      <c r="AW1087" s="14" t="s">
        <v>31</v>
      </c>
      <c r="AX1087" s="14" t="s">
        <v>69</v>
      </c>
      <c r="AY1087" s="228" t="s">
        <v>153</v>
      </c>
    </row>
    <row r="1088" spans="1:65" s="14" customFormat="1" ht="11.25">
      <c r="B1088" s="218"/>
      <c r="C1088" s="219"/>
      <c r="D1088" s="209" t="s">
        <v>162</v>
      </c>
      <c r="E1088" s="220" t="s">
        <v>20</v>
      </c>
      <c r="F1088" s="221" t="s">
        <v>1114</v>
      </c>
      <c r="G1088" s="219"/>
      <c r="H1088" s="222">
        <v>28.35</v>
      </c>
      <c r="I1088" s="223"/>
      <c r="J1088" s="219"/>
      <c r="K1088" s="219"/>
      <c r="L1088" s="224"/>
      <c r="M1088" s="225"/>
      <c r="N1088" s="226"/>
      <c r="O1088" s="226"/>
      <c r="P1088" s="226"/>
      <c r="Q1088" s="226"/>
      <c r="R1088" s="226"/>
      <c r="S1088" s="226"/>
      <c r="T1088" s="227"/>
      <c r="AT1088" s="228" t="s">
        <v>162</v>
      </c>
      <c r="AU1088" s="228" t="s">
        <v>78</v>
      </c>
      <c r="AV1088" s="14" t="s">
        <v>78</v>
      </c>
      <c r="AW1088" s="14" t="s">
        <v>31</v>
      </c>
      <c r="AX1088" s="14" t="s">
        <v>69</v>
      </c>
      <c r="AY1088" s="228" t="s">
        <v>153</v>
      </c>
    </row>
    <row r="1089" spans="2:51" s="13" customFormat="1" ht="11.25">
      <c r="B1089" s="207"/>
      <c r="C1089" s="208"/>
      <c r="D1089" s="209" t="s">
        <v>162</v>
      </c>
      <c r="E1089" s="210" t="s">
        <v>20</v>
      </c>
      <c r="F1089" s="211" t="s">
        <v>1115</v>
      </c>
      <c r="G1089" s="208"/>
      <c r="H1089" s="210" t="s">
        <v>20</v>
      </c>
      <c r="I1089" s="212"/>
      <c r="J1089" s="208"/>
      <c r="K1089" s="208"/>
      <c r="L1089" s="213"/>
      <c r="M1089" s="214"/>
      <c r="N1089" s="215"/>
      <c r="O1089" s="215"/>
      <c r="P1089" s="215"/>
      <c r="Q1089" s="215"/>
      <c r="R1089" s="215"/>
      <c r="S1089" s="215"/>
      <c r="T1089" s="216"/>
      <c r="AT1089" s="217" t="s">
        <v>162</v>
      </c>
      <c r="AU1089" s="217" t="s">
        <v>78</v>
      </c>
      <c r="AV1089" s="13" t="s">
        <v>76</v>
      </c>
      <c r="AW1089" s="13" t="s">
        <v>31</v>
      </c>
      <c r="AX1089" s="13" t="s">
        <v>69</v>
      </c>
      <c r="AY1089" s="217" t="s">
        <v>153</v>
      </c>
    </row>
    <row r="1090" spans="2:51" s="14" customFormat="1" ht="11.25">
      <c r="B1090" s="218"/>
      <c r="C1090" s="219"/>
      <c r="D1090" s="209" t="s">
        <v>162</v>
      </c>
      <c r="E1090" s="220" t="s">
        <v>20</v>
      </c>
      <c r="F1090" s="221" t="s">
        <v>1116</v>
      </c>
      <c r="G1090" s="219"/>
      <c r="H1090" s="222">
        <v>57.488999999999997</v>
      </c>
      <c r="I1090" s="223"/>
      <c r="J1090" s="219"/>
      <c r="K1090" s="219"/>
      <c r="L1090" s="224"/>
      <c r="M1090" s="225"/>
      <c r="N1090" s="226"/>
      <c r="O1090" s="226"/>
      <c r="P1090" s="226"/>
      <c r="Q1090" s="226"/>
      <c r="R1090" s="226"/>
      <c r="S1090" s="226"/>
      <c r="T1090" s="227"/>
      <c r="AT1090" s="228" t="s">
        <v>162</v>
      </c>
      <c r="AU1090" s="228" t="s">
        <v>78</v>
      </c>
      <c r="AV1090" s="14" t="s">
        <v>78</v>
      </c>
      <c r="AW1090" s="14" t="s">
        <v>31</v>
      </c>
      <c r="AX1090" s="14" t="s">
        <v>69</v>
      </c>
      <c r="AY1090" s="228" t="s">
        <v>153</v>
      </c>
    </row>
    <row r="1091" spans="2:51" s="14" customFormat="1" ht="11.25">
      <c r="B1091" s="218"/>
      <c r="C1091" s="219"/>
      <c r="D1091" s="209" t="s">
        <v>162</v>
      </c>
      <c r="E1091" s="220" t="s">
        <v>20</v>
      </c>
      <c r="F1091" s="221" t="s">
        <v>1117</v>
      </c>
      <c r="G1091" s="219"/>
      <c r="H1091" s="222">
        <v>17.18</v>
      </c>
      <c r="I1091" s="223"/>
      <c r="J1091" s="219"/>
      <c r="K1091" s="219"/>
      <c r="L1091" s="224"/>
      <c r="M1091" s="225"/>
      <c r="N1091" s="226"/>
      <c r="O1091" s="226"/>
      <c r="P1091" s="226"/>
      <c r="Q1091" s="226"/>
      <c r="R1091" s="226"/>
      <c r="S1091" s="226"/>
      <c r="T1091" s="227"/>
      <c r="AT1091" s="228" t="s">
        <v>162</v>
      </c>
      <c r="AU1091" s="228" t="s">
        <v>78</v>
      </c>
      <c r="AV1091" s="14" t="s">
        <v>78</v>
      </c>
      <c r="AW1091" s="14" t="s">
        <v>31</v>
      </c>
      <c r="AX1091" s="14" t="s">
        <v>69</v>
      </c>
      <c r="AY1091" s="228" t="s">
        <v>153</v>
      </c>
    </row>
    <row r="1092" spans="2:51" s="13" customFormat="1" ht="11.25">
      <c r="B1092" s="207"/>
      <c r="C1092" s="208"/>
      <c r="D1092" s="209" t="s">
        <v>162</v>
      </c>
      <c r="E1092" s="210" t="s">
        <v>20</v>
      </c>
      <c r="F1092" s="211" t="s">
        <v>1118</v>
      </c>
      <c r="G1092" s="208"/>
      <c r="H1092" s="210" t="s">
        <v>20</v>
      </c>
      <c r="I1092" s="212"/>
      <c r="J1092" s="208"/>
      <c r="K1092" s="208"/>
      <c r="L1092" s="213"/>
      <c r="M1092" s="214"/>
      <c r="N1092" s="215"/>
      <c r="O1092" s="215"/>
      <c r="P1092" s="215"/>
      <c r="Q1092" s="215"/>
      <c r="R1092" s="215"/>
      <c r="S1092" s="215"/>
      <c r="T1092" s="216"/>
      <c r="AT1092" s="217" t="s">
        <v>162</v>
      </c>
      <c r="AU1092" s="217" t="s">
        <v>78</v>
      </c>
      <c r="AV1092" s="13" t="s">
        <v>76</v>
      </c>
      <c r="AW1092" s="13" t="s">
        <v>31</v>
      </c>
      <c r="AX1092" s="13" t="s">
        <v>69</v>
      </c>
      <c r="AY1092" s="217" t="s">
        <v>153</v>
      </c>
    </row>
    <row r="1093" spans="2:51" s="14" customFormat="1" ht="11.25">
      <c r="B1093" s="218"/>
      <c r="C1093" s="219"/>
      <c r="D1093" s="209" t="s">
        <v>162</v>
      </c>
      <c r="E1093" s="220" t="s">
        <v>20</v>
      </c>
      <c r="F1093" s="221" t="s">
        <v>1119</v>
      </c>
      <c r="G1093" s="219"/>
      <c r="H1093" s="222">
        <v>68.58</v>
      </c>
      <c r="I1093" s="223"/>
      <c r="J1093" s="219"/>
      <c r="K1093" s="219"/>
      <c r="L1093" s="224"/>
      <c r="M1093" s="225"/>
      <c r="N1093" s="226"/>
      <c r="O1093" s="226"/>
      <c r="P1093" s="226"/>
      <c r="Q1093" s="226"/>
      <c r="R1093" s="226"/>
      <c r="S1093" s="226"/>
      <c r="T1093" s="227"/>
      <c r="AT1093" s="228" t="s">
        <v>162</v>
      </c>
      <c r="AU1093" s="228" t="s">
        <v>78</v>
      </c>
      <c r="AV1093" s="14" t="s">
        <v>78</v>
      </c>
      <c r="AW1093" s="14" t="s">
        <v>31</v>
      </c>
      <c r="AX1093" s="14" t="s">
        <v>69</v>
      </c>
      <c r="AY1093" s="228" t="s">
        <v>153</v>
      </c>
    </row>
    <row r="1094" spans="2:51" s="14" customFormat="1" ht="11.25">
      <c r="B1094" s="218"/>
      <c r="C1094" s="219"/>
      <c r="D1094" s="209" t="s">
        <v>162</v>
      </c>
      <c r="E1094" s="220" t="s">
        <v>20</v>
      </c>
      <c r="F1094" s="221" t="s">
        <v>1114</v>
      </c>
      <c r="G1094" s="219"/>
      <c r="H1094" s="222">
        <v>28.35</v>
      </c>
      <c r="I1094" s="223"/>
      <c r="J1094" s="219"/>
      <c r="K1094" s="219"/>
      <c r="L1094" s="224"/>
      <c r="M1094" s="225"/>
      <c r="N1094" s="226"/>
      <c r="O1094" s="226"/>
      <c r="P1094" s="226"/>
      <c r="Q1094" s="226"/>
      <c r="R1094" s="226"/>
      <c r="S1094" s="226"/>
      <c r="T1094" s="227"/>
      <c r="AT1094" s="228" t="s">
        <v>162</v>
      </c>
      <c r="AU1094" s="228" t="s">
        <v>78</v>
      </c>
      <c r="AV1094" s="14" t="s">
        <v>78</v>
      </c>
      <c r="AW1094" s="14" t="s">
        <v>31</v>
      </c>
      <c r="AX1094" s="14" t="s">
        <v>69</v>
      </c>
      <c r="AY1094" s="228" t="s">
        <v>153</v>
      </c>
    </row>
    <row r="1095" spans="2:51" s="13" customFormat="1" ht="11.25">
      <c r="B1095" s="207"/>
      <c r="C1095" s="208"/>
      <c r="D1095" s="209" t="s">
        <v>162</v>
      </c>
      <c r="E1095" s="210" t="s">
        <v>20</v>
      </c>
      <c r="F1095" s="211" t="s">
        <v>1120</v>
      </c>
      <c r="G1095" s="208"/>
      <c r="H1095" s="210" t="s">
        <v>20</v>
      </c>
      <c r="I1095" s="212"/>
      <c r="J1095" s="208"/>
      <c r="K1095" s="208"/>
      <c r="L1095" s="213"/>
      <c r="M1095" s="214"/>
      <c r="N1095" s="215"/>
      <c r="O1095" s="215"/>
      <c r="P1095" s="215"/>
      <c r="Q1095" s="215"/>
      <c r="R1095" s="215"/>
      <c r="S1095" s="215"/>
      <c r="T1095" s="216"/>
      <c r="AT1095" s="217" t="s">
        <v>162</v>
      </c>
      <c r="AU1095" s="217" t="s">
        <v>78</v>
      </c>
      <c r="AV1095" s="13" t="s">
        <v>76</v>
      </c>
      <c r="AW1095" s="13" t="s">
        <v>31</v>
      </c>
      <c r="AX1095" s="13" t="s">
        <v>69</v>
      </c>
      <c r="AY1095" s="217" t="s">
        <v>153</v>
      </c>
    </row>
    <row r="1096" spans="2:51" s="14" customFormat="1" ht="11.25">
      <c r="B1096" s="218"/>
      <c r="C1096" s="219"/>
      <c r="D1096" s="209" t="s">
        <v>162</v>
      </c>
      <c r="E1096" s="220" t="s">
        <v>20</v>
      </c>
      <c r="F1096" s="221" t="s">
        <v>1121</v>
      </c>
      <c r="G1096" s="219"/>
      <c r="H1096" s="222">
        <v>47.676000000000002</v>
      </c>
      <c r="I1096" s="223"/>
      <c r="J1096" s="219"/>
      <c r="K1096" s="219"/>
      <c r="L1096" s="224"/>
      <c r="M1096" s="225"/>
      <c r="N1096" s="226"/>
      <c r="O1096" s="226"/>
      <c r="P1096" s="226"/>
      <c r="Q1096" s="226"/>
      <c r="R1096" s="226"/>
      <c r="S1096" s="226"/>
      <c r="T1096" s="227"/>
      <c r="AT1096" s="228" t="s">
        <v>162</v>
      </c>
      <c r="AU1096" s="228" t="s">
        <v>78</v>
      </c>
      <c r="AV1096" s="14" t="s">
        <v>78</v>
      </c>
      <c r="AW1096" s="14" t="s">
        <v>31</v>
      </c>
      <c r="AX1096" s="14" t="s">
        <v>69</v>
      </c>
      <c r="AY1096" s="228" t="s">
        <v>153</v>
      </c>
    </row>
    <row r="1097" spans="2:51" s="14" customFormat="1" ht="11.25">
      <c r="B1097" s="218"/>
      <c r="C1097" s="219"/>
      <c r="D1097" s="209" t="s">
        <v>162</v>
      </c>
      <c r="E1097" s="220" t="s">
        <v>20</v>
      </c>
      <c r="F1097" s="221" t="s">
        <v>1122</v>
      </c>
      <c r="G1097" s="219"/>
      <c r="H1097" s="222">
        <v>14.69</v>
      </c>
      <c r="I1097" s="223"/>
      <c r="J1097" s="219"/>
      <c r="K1097" s="219"/>
      <c r="L1097" s="224"/>
      <c r="M1097" s="225"/>
      <c r="N1097" s="226"/>
      <c r="O1097" s="226"/>
      <c r="P1097" s="226"/>
      <c r="Q1097" s="226"/>
      <c r="R1097" s="226"/>
      <c r="S1097" s="226"/>
      <c r="T1097" s="227"/>
      <c r="AT1097" s="228" t="s">
        <v>162</v>
      </c>
      <c r="AU1097" s="228" t="s">
        <v>78</v>
      </c>
      <c r="AV1097" s="14" t="s">
        <v>78</v>
      </c>
      <c r="AW1097" s="14" t="s">
        <v>31</v>
      </c>
      <c r="AX1097" s="14" t="s">
        <v>69</v>
      </c>
      <c r="AY1097" s="228" t="s">
        <v>153</v>
      </c>
    </row>
    <row r="1098" spans="2:51" s="13" customFormat="1" ht="11.25">
      <c r="B1098" s="207"/>
      <c r="C1098" s="208"/>
      <c r="D1098" s="209" t="s">
        <v>162</v>
      </c>
      <c r="E1098" s="210" t="s">
        <v>20</v>
      </c>
      <c r="F1098" s="211" t="s">
        <v>1123</v>
      </c>
      <c r="G1098" s="208"/>
      <c r="H1098" s="210" t="s">
        <v>20</v>
      </c>
      <c r="I1098" s="212"/>
      <c r="J1098" s="208"/>
      <c r="K1098" s="208"/>
      <c r="L1098" s="213"/>
      <c r="M1098" s="214"/>
      <c r="N1098" s="215"/>
      <c r="O1098" s="215"/>
      <c r="P1098" s="215"/>
      <c r="Q1098" s="215"/>
      <c r="R1098" s="215"/>
      <c r="S1098" s="215"/>
      <c r="T1098" s="216"/>
      <c r="AT1098" s="217" t="s">
        <v>162</v>
      </c>
      <c r="AU1098" s="217" t="s">
        <v>78</v>
      </c>
      <c r="AV1098" s="13" t="s">
        <v>76</v>
      </c>
      <c r="AW1098" s="13" t="s">
        <v>31</v>
      </c>
      <c r="AX1098" s="13" t="s">
        <v>69</v>
      </c>
      <c r="AY1098" s="217" t="s">
        <v>153</v>
      </c>
    </row>
    <row r="1099" spans="2:51" s="14" customFormat="1" ht="11.25">
      <c r="B1099" s="218"/>
      <c r="C1099" s="219"/>
      <c r="D1099" s="209" t="s">
        <v>162</v>
      </c>
      <c r="E1099" s="220" t="s">
        <v>20</v>
      </c>
      <c r="F1099" s="221" t="s">
        <v>1124</v>
      </c>
      <c r="G1099" s="219"/>
      <c r="H1099" s="222">
        <v>9.56</v>
      </c>
      <c r="I1099" s="223"/>
      <c r="J1099" s="219"/>
      <c r="K1099" s="219"/>
      <c r="L1099" s="224"/>
      <c r="M1099" s="225"/>
      <c r="N1099" s="226"/>
      <c r="O1099" s="226"/>
      <c r="P1099" s="226"/>
      <c r="Q1099" s="226"/>
      <c r="R1099" s="226"/>
      <c r="S1099" s="226"/>
      <c r="T1099" s="227"/>
      <c r="AT1099" s="228" t="s">
        <v>162</v>
      </c>
      <c r="AU1099" s="228" t="s">
        <v>78</v>
      </c>
      <c r="AV1099" s="14" t="s">
        <v>78</v>
      </c>
      <c r="AW1099" s="14" t="s">
        <v>31</v>
      </c>
      <c r="AX1099" s="14" t="s">
        <v>69</v>
      </c>
      <c r="AY1099" s="228" t="s">
        <v>153</v>
      </c>
    </row>
    <row r="1100" spans="2:51" s="14" customFormat="1" ht="11.25">
      <c r="B1100" s="218"/>
      <c r="C1100" s="219"/>
      <c r="D1100" s="209" t="s">
        <v>162</v>
      </c>
      <c r="E1100" s="220" t="s">
        <v>20</v>
      </c>
      <c r="F1100" s="221" t="s">
        <v>1125</v>
      </c>
      <c r="G1100" s="219"/>
      <c r="H1100" s="222">
        <v>5.47</v>
      </c>
      <c r="I1100" s="223"/>
      <c r="J1100" s="219"/>
      <c r="K1100" s="219"/>
      <c r="L1100" s="224"/>
      <c r="M1100" s="225"/>
      <c r="N1100" s="226"/>
      <c r="O1100" s="226"/>
      <c r="P1100" s="226"/>
      <c r="Q1100" s="226"/>
      <c r="R1100" s="226"/>
      <c r="S1100" s="226"/>
      <c r="T1100" s="227"/>
      <c r="AT1100" s="228" t="s">
        <v>162</v>
      </c>
      <c r="AU1100" s="228" t="s">
        <v>78</v>
      </c>
      <c r="AV1100" s="14" t="s">
        <v>78</v>
      </c>
      <c r="AW1100" s="14" t="s">
        <v>31</v>
      </c>
      <c r="AX1100" s="14" t="s">
        <v>69</v>
      </c>
      <c r="AY1100" s="228" t="s">
        <v>153</v>
      </c>
    </row>
    <row r="1101" spans="2:51" s="13" customFormat="1" ht="11.25">
      <c r="B1101" s="207"/>
      <c r="C1101" s="208"/>
      <c r="D1101" s="209" t="s">
        <v>162</v>
      </c>
      <c r="E1101" s="210" t="s">
        <v>20</v>
      </c>
      <c r="F1101" s="211" t="s">
        <v>1126</v>
      </c>
      <c r="G1101" s="208"/>
      <c r="H1101" s="210" t="s">
        <v>20</v>
      </c>
      <c r="I1101" s="212"/>
      <c r="J1101" s="208"/>
      <c r="K1101" s="208"/>
      <c r="L1101" s="213"/>
      <c r="M1101" s="214"/>
      <c r="N1101" s="215"/>
      <c r="O1101" s="215"/>
      <c r="P1101" s="215"/>
      <c r="Q1101" s="215"/>
      <c r="R1101" s="215"/>
      <c r="S1101" s="215"/>
      <c r="T1101" s="216"/>
      <c r="AT1101" s="217" t="s">
        <v>162</v>
      </c>
      <c r="AU1101" s="217" t="s">
        <v>78</v>
      </c>
      <c r="AV1101" s="13" t="s">
        <v>76</v>
      </c>
      <c r="AW1101" s="13" t="s">
        <v>31</v>
      </c>
      <c r="AX1101" s="13" t="s">
        <v>69</v>
      </c>
      <c r="AY1101" s="217" t="s">
        <v>153</v>
      </c>
    </row>
    <row r="1102" spans="2:51" s="14" customFormat="1" ht="22.5">
      <c r="B1102" s="218"/>
      <c r="C1102" s="219"/>
      <c r="D1102" s="209" t="s">
        <v>162</v>
      </c>
      <c r="E1102" s="220" t="s">
        <v>20</v>
      </c>
      <c r="F1102" s="221" t="s">
        <v>1127</v>
      </c>
      <c r="G1102" s="219"/>
      <c r="H1102" s="222">
        <v>29.792000000000002</v>
      </c>
      <c r="I1102" s="223"/>
      <c r="J1102" s="219"/>
      <c r="K1102" s="219"/>
      <c r="L1102" s="224"/>
      <c r="M1102" s="225"/>
      <c r="N1102" s="226"/>
      <c r="O1102" s="226"/>
      <c r="P1102" s="226"/>
      <c r="Q1102" s="226"/>
      <c r="R1102" s="226"/>
      <c r="S1102" s="226"/>
      <c r="T1102" s="227"/>
      <c r="AT1102" s="228" t="s">
        <v>162</v>
      </c>
      <c r="AU1102" s="228" t="s">
        <v>78</v>
      </c>
      <c r="AV1102" s="14" t="s">
        <v>78</v>
      </c>
      <c r="AW1102" s="14" t="s">
        <v>31</v>
      </c>
      <c r="AX1102" s="14" t="s">
        <v>69</v>
      </c>
      <c r="AY1102" s="228" t="s">
        <v>153</v>
      </c>
    </row>
    <row r="1103" spans="2:51" s="14" customFormat="1" ht="11.25">
      <c r="B1103" s="218"/>
      <c r="C1103" s="219"/>
      <c r="D1103" s="209" t="s">
        <v>162</v>
      </c>
      <c r="E1103" s="220" t="s">
        <v>20</v>
      </c>
      <c r="F1103" s="221" t="s">
        <v>1128</v>
      </c>
      <c r="G1103" s="219"/>
      <c r="H1103" s="222">
        <v>8.44</v>
      </c>
      <c r="I1103" s="223"/>
      <c r="J1103" s="219"/>
      <c r="K1103" s="219"/>
      <c r="L1103" s="224"/>
      <c r="M1103" s="225"/>
      <c r="N1103" s="226"/>
      <c r="O1103" s="226"/>
      <c r="P1103" s="226"/>
      <c r="Q1103" s="226"/>
      <c r="R1103" s="226"/>
      <c r="S1103" s="226"/>
      <c r="T1103" s="227"/>
      <c r="AT1103" s="228" t="s">
        <v>162</v>
      </c>
      <c r="AU1103" s="228" t="s">
        <v>78</v>
      </c>
      <c r="AV1103" s="14" t="s">
        <v>78</v>
      </c>
      <c r="AW1103" s="14" t="s">
        <v>31</v>
      </c>
      <c r="AX1103" s="14" t="s">
        <v>69</v>
      </c>
      <c r="AY1103" s="228" t="s">
        <v>153</v>
      </c>
    </row>
    <row r="1104" spans="2:51" s="13" customFormat="1" ht="11.25">
      <c r="B1104" s="207"/>
      <c r="C1104" s="208"/>
      <c r="D1104" s="209" t="s">
        <v>162</v>
      </c>
      <c r="E1104" s="210" t="s">
        <v>20</v>
      </c>
      <c r="F1104" s="211" t="s">
        <v>1129</v>
      </c>
      <c r="G1104" s="208"/>
      <c r="H1104" s="210" t="s">
        <v>20</v>
      </c>
      <c r="I1104" s="212"/>
      <c r="J1104" s="208"/>
      <c r="K1104" s="208"/>
      <c r="L1104" s="213"/>
      <c r="M1104" s="214"/>
      <c r="N1104" s="215"/>
      <c r="O1104" s="215"/>
      <c r="P1104" s="215"/>
      <c r="Q1104" s="215"/>
      <c r="R1104" s="215"/>
      <c r="S1104" s="215"/>
      <c r="T1104" s="216"/>
      <c r="AT1104" s="217" t="s">
        <v>162</v>
      </c>
      <c r="AU1104" s="217" t="s">
        <v>78</v>
      </c>
      <c r="AV1104" s="13" t="s">
        <v>76</v>
      </c>
      <c r="AW1104" s="13" t="s">
        <v>31</v>
      </c>
      <c r="AX1104" s="13" t="s">
        <v>69</v>
      </c>
      <c r="AY1104" s="217" t="s">
        <v>153</v>
      </c>
    </row>
    <row r="1105" spans="2:51" s="14" customFormat="1" ht="11.25">
      <c r="B1105" s="218"/>
      <c r="C1105" s="219"/>
      <c r="D1105" s="209" t="s">
        <v>162</v>
      </c>
      <c r="E1105" s="220" t="s">
        <v>20</v>
      </c>
      <c r="F1105" s="221" t="s">
        <v>1130</v>
      </c>
      <c r="G1105" s="219"/>
      <c r="H1105" s="222">
        <v>20.867999999999999</v>
      </c>
      <c r="I1105" s="223"/>
      <c r="J1105" s="219"/>
      <c r="K1105" s="219"/>
      <c r="L1105" s="224"/>
      <c r="M1105" s="225"/>
      <c r="N1105" s="226"/>
      <c r="O1105" s="226"/>
      <c r="P1105" s="226"/>
      <c r="Q1105" s="226"/>
      <c r="R1105" s="226"/>
      <c r="S1105" s="226"/>
      <c r="T1105" s="227"/>
      <c r="AT1105" s="228" t="s">
        <v>162</v>
      </c>
      <c r="AU1105" s="228" t="s">
        <v>78</v>
      </c>
      <c r="AV1105" s="14" t="s">
        <v>78</v>
      </c>
      <c r="AW1105" s="14" t="s">
        <v>31</v>
      </c>
      <c r="AX1105" s="14" t="s">
        <v>69</v>
      </c>
      <c r="AY1105" s="228" t="s">
        <v>153</v>
      </c>
    </row>
    <row r="1106" spans="2:51" s="14" customFormat="1" ht="11.25">
      <c r="B1106" s="218"/>
      <c r="C1106" s="219"/>
      <c r="D1106" s="209" t="s">
        <v>162</v>
      </c>
      <c r="E1106" s="220" t="s">
        <v>20</v>
      </c>
      <c r="F1106" s="221" t="s">
        <v>1131</v>
      </c>
      <c r="G1106" s="219"/>
      <c r="H1106" s="222">
        <v>3.58</v>
      </c>
      <c r="I1106" s="223"/>
      <c r="J1106" s="219"/>
      <c r="K1106" s="219"/>
      <c r="L1106" s="224"/>
      <c r="M1106" s="225"/>
      <c r="N1106" s="226"/>
      <c r="O1106" s="226"/>
      <c r="P1106" s="226"/>
      <c r="Q1106" s="226"/>
      <c r="R1106" s="226"/>
      <c r="S1106" s="226"/>
      <c r="T1106" s="227"/>
      <c r="AT1106" s="228" t="s">
        <v>162</v>
      </c>
      <c r="AU1106" s="228" t="s">
        <v>78</v>
      </c>
      <c r="AV1106" s="14" t="s">
        <v>78</v>
      </c>
      <c r="AW1106" s="14" t="s">
        <v>31</v>
      </c>
      <c r="AX1106" s="14" t="s">
        <v>69</v>
      </c>
      <c r="AY1106" s="228" t="s">
        <v>153</v>
      </c>
    </row>
    <row r="1107" spans="2:51" s="13" customFormat="1" ht="11.25">
      <c r="B1107" s="207"/>
      <c r="C1107" s="208"/>
      <c r="D1107" s="209" t="s">
        <v>162</v>
      </c>
      <c r="E1107" s="210" t="s">
        <v>20</v>
      </c>
      <c r="F1107" s="211" t="s">
        <v>1132</v>
      </c>
      <c r="G1107" s="208"/>
      <c r="H1107" s="210" t="s">
        <v>20</v>
      </c>
      <c r="I1107" s="212"/>
      <c r="J1107" s="208"/>
      <c r="K1107" s="208"/>
      <c r="L1107" s="213"/>
      <c r="M1107" s="214"/>
      <c r="N1107" s="215"/>
      <c r="O1107" s="215"/>
      <c r="P1107" s="215"/>
      <c r="Q1107" s="215"/>
      <c r="R1107" s="215"/>
      <c r="S1107" s="215"/>
      <c r="T1107" s="216"/>
      <c r="AT1107" s="217" t="s">
        <v>162</v>
      </c>
      <c r="AU1107" s="217" t="s">
        <v>78</v>
      </c>
      <c r="AV1107" s="13" t="s">
        <v>76</v>
      </c>
      <c r="AW1107" s="13" t="s">
        <v>31</v>
      </c>
      <c r="AX1107" s="13" t="s">
        <v>69</v>
      </c>
      <c r="AY1107" s="217" t="s">
        <v>153</v>
      </c>
    </row>
    <row r="1108" spans="2:51" s="14" customFormat="1" ht="22.5">
      <c r="B1108" s="218"/>
      <c r="C1108" s="219"/>
      <c r="D1108" s="209" t="s">
        <v>162</v>
      </c>
      <c r="E1108" s="220" t="s">
        <v>20</v>
      </c>
      <c r="F1108" s="221" t="s">
        <v>1133</v>
      </c>
      <c r="G1108" s="219"/>
      <c r="H1108" s="222">
        <v>25.888000000000002</v>
      </c>
      <c r="I1108" s="223"/>
      <c r="J1108" s="219"/>
      <c r="K1108" s="219"/>
      <c r="L1108" s="224"/>
      <c r="M1108" s="225"/>
      <c r="N1108" s="226"/>
      <c r="O1108" s="226"/>
      <c r="P1108" s="226"/>
      <c r="Q1108" s="226"/>
      <c r="R1108" s="226"/>
      <c r="S1108" s="226"/>
      <c r="T1108" s="227"/>
      <c r="AT1108" s="228" t="s">
        <v>162</v>
      </c>
      <c r="AU1108" s="228" t="s">
        <v>78</v>
      </c>
      <c r="AV1108" s="14" t="s">
        <v>78</v>
      </c>
      <c r="AW1108" s="14" t="s">
        <v>31</v>
      </c>
      <c r="AX1108" s="14" t="s">
        <v>69</v>
      </c>
      <c r="AY1108" s="228" t="s">
        <v>153</v>
      </c>
    </row>
    <row r="1109" spans="2:51" s="14" customFormat="1" ht="11.25">
      <c r="B1109" s="218"/>
      <c r="C1109" s="219"/>
      <c r="D1109" s="209" t="s">
        <v>162</v>
      </c>
      <c r="E1109" s="220" t="s">
        <v>20</v>
      </c>
      <c r="F1109" s="221" t="s">
        <v>1134</v>
      </c>
      <c r="G1109" s="219"/>
      <c r="H1109" s="222">
        <v>5.29</v>
      </c>
      <c r="I1109" s="223"/>
      <c r="J1109" s="219"/>
      <c r="K1109" s="219"/>
      <c r="L1109" s="224"/>
      <c r="M1109" s="225"/>
      <c r="N1109" s="226"/>
      <c r="O1109" s="226"/>
      <c r="P1109" s="226"/>
      <c r="Q1109" s="226"/>
      <c r="R1109" s="226"/>
      <c r="S1109" s="226"/>
      <c r="T1109" s="227"/>
      <c r="AT1109" s="228" t="s">
        <v>162</v>
      </c>
      <c r="AU1109" s="228" t="s">
        <v>78</v>
      </c>
      <c r="AV1109" s="14" t="s">
        <v>78</v>
      </c>
      <c r="AW1109" s="14" t="s">
        <v>31</v>
      </c>
      <c r="AX1109" s="14" t="s">
        <v>69</v>
      </c>
      <c r="AY1109" s="228" t="s">
        <v>153</v>
      </c>
    </row>
    <row r="1110" spans="2:51" s="13" customFormat="1" ht="11.25">
      <c r="B1110" s="207"/>
      <c r="C1110" s="208"/>
      <c r="D1110" s="209" t="s">
        <v>162</v>
      </c>
      <c r="E1110" s="210" t="s">
        <v>20</v>
      </c>
      <c r="F1110" s="211" t="s">
        <v>1135</v>
      </c>
      <c r="G1110" s="208"/>
      <c r="H1110" s="210" t="s">
        <v>20</v>
      </c>
      <c r="I1110" s="212"/>
      <c r="J1110" s="208"/>
      <c r="K1110" s="208"/>
      <c r="L1110" s="213"/>
      <c r="M1110" s="214"/>
      <c r="N1110" s="215"/>
      <c r="O1110" s="215"/>
      <c r="P1110" s="215"/>
      <c r="Q1110" s="215"/>
      <c r="R1110" s="215"/>
      <c r="S1110" s="215"/>
      <c r="T1110" s="216"/>
      <c r="AT1110" s="217" t="s">
        <v>162</v>
      </c>
      <c r="AU1110" s="217" t="s">
        <v>78</v>
      </c>
      <c r="AV1110" s="13" t="s">
        <v>76</v>
      </c>
      <c r="AW1110" s="13" t="s">
        <v>31</v>
      </c>
      <c r="AX1110" s="13" t="s">
        <v>69</v>
      </c>
      <c r="AY1110" s="217" t="s">
        <v>153</v>
      </c>
    </row>
    <row r="1111" spans="2:51" s="14" customFormat="1" ht="11.25">
      <c r="B1111" s="218"/>
      <c r="C1111" s="219"/>
      <c r="D1111" s="209" t="s">
        <v>162</v>
      </c>
      <c r="E1111" s="220" t="s">
        <v>20</v>
      </c>
      <c r="F1111" s="221" t="s">
        <v>1136</v>
      </c>
      <c r="G1111" s="219"/>
      <c r="H1111" s="222">
        <v>22.704000000000001</v>
      </c>
      <c r="I1111" s="223"/>
      <c r="J1111" s="219"/>
      <c r="K1111" s="219"/>
      <c r="L1111" s="224"/>
      <c r="M1111" s="225"/>
      <c r="N1111" s="226"/>
      <c r="O1111" s="226"/>
      <c r="P1111" s="226"/>
      <c r="Q1111" s="226"/>
      <c r="R1111" s="226"/>
      <c r="S1111" s="226"/>
      <c r="T1111" s="227"/>
      <c r="AT1111" s="228" t="s">
        <v>162</v>
      </c>
      <c r="AU1111" s="228" t="s">
        <v>78</v>
      </c>
      <c r="AV1111" s="14" t="s">
        <v>78</v>
      </c>
      <c r="AW1111" s="14" t="s">
        <v>31</v>
      </c>
      <c r="AX1111" s="14" t="s">
        <v>69</v>
      </c>
      <c r="AY1111" s="228" t="s">
        <v>153</v>
      </c>
    </row>
    <row r="1112" spans="2:51" s="14" customFormat="1" ht="11.25">
      <c r="B1112" s="218"/>
      <c r="C1112" s="219"/>
      <c r="D1112" s="209" t="s">
        <v>162</v>
      </c>
      <c r="E1112" s="220" t="s">
        <v>20</v>
      </c>
      <c r="F1112" s="221" t="s">
        <v>1137</v>
      </c>
      <c r="G1112" s="219"/>
      <c r="H1112" s="222">
        <v>4.04</v>
      </c>
      <c r="I1112" s="223"/>
      <c r="J1112" s="219"/>
      <c r="K1112" s="219"/>
      <c r="L1112" s="224"/>
      <c r="M1112" s="225"/>
      <c r="N1112" s="226"/>
      <c r="O1112" s="226"/>
      <c r="P1112" s="226"/>
      <c r="Q1112" s="226"/>
      <c r="R1112" s="226"/>
      <c r="S1112" s="226"/>
      <c r="T1112" s="227"/>
      <c r="AT1112" s="228" t="s">
        <v>162</v>
      </c>
      <c r="AU1112" s="228" t="s">
        <v>78</v>
      </c>
      <c r="AV1112" s="14" t="s">
        <v>78</v>
      </c>
      <c r="AW1112" s="14" t="s">
        <v>31</v>
      </c>
      <c r="AX1112" s="14" t="s">
        <v>69</v>
      </c>
      <c r="AY1112" s="228" t="s">
        <v>153</v>
      </c>
    </row>
    <row r="1113" spans="2:51" s="13" customFormat="1" ht="11.25">
      <c r="B1113" s="207"/>
      <c r="C1113" s="208"/>
      <c r="D1113" s="209" t="s">
        <v>162</v>
      </c>
      <c r="E1113" s="210" t="s">
        <v>20</v>
      </c>
      <c r="F1113" s="211" t="s">
        <v>1138</v>
      </c>
      <c r="G1113" s="208"/>
      <c r="H1113" s="210" t="s">
        <v>20</v>
      </c>
      <c r="I1113" s="212"/>
      <c r="J1113" s="208"/>
      <c r="K1113" s="208"/>
      <c r="L1113" s="213"/>
      <c r="M1113" s="214"/>
      <c r="N1113" s="215"/>
      <c r="O1113" s="215"/>
      <c r="P1113" s="215"/>
      <c r="Q1113" s="215"/>
      <c r="R1113" s="215"/>
      <c r="S1113" s="215"/>
      <c r="T1113" s="216"/>
      <c r="AT1113" s="217" t="s">
        <v>162</v>
      </c>
      <c r="AU1113" s="217" t="s">
        <v>78</v>
      </c>
      <c r="AV1113" s="13" t="s">
        <v>76</v>
      </c>
      <c r="AW1113" s="13" t="s">
        <v>31</v>
      </c>
      <c r="AX1113" s="13" t="s">
        <v>69</v>
      </c>
      <c r="AY1113" s="217" t="s">
        <v>153</v>
      </c>
    </row>
    <row r="1114" spans="2:51" s="14" customFormat="1" ht="11.25">
      <c r="B1114" s="218"/>
      <c r="C1114" s="219"/>
      <c r="D1114" s="209" t="s">
        <v>162</v>
      </c>
      <c r="E1114" s="220" t="s">
        <v>20</v>
      </c>
      <c r="F1114" s="221" t="s">
        <v>1139</v>
      </c>
      <c r="G1114" s="219"/>
      <c r="H1114" s="222">
        <v>38.348999999999997</v>
      </c>
      <c r="I1114" s="223"/>
      <c r="J1114" s="219"/>
      <c r="K1114" s="219"/>
      <c r="L1114" s="224"/>
      <c r="M1114" s="225"/>
      <c r="N1114" s="226"/>
      <c r="O1114" s="226"/>
      <c r="P1114" s="226"/>
      <c r="Q1114" s="226"/>
      <c r="R1114" s="226"/>
      <c r="S1114" s="226"/>
      <c r="T1114" s="227"/>
      <c r="AT1114" s="228" t="s">
        <v>162</v>
      </c>
      <c r="AU1114" s="228" t="s">
        <v>78</v>
      </c>
      <c r="AV1114" s="14" t="s">
        <v>78</v>
      </c>
      <c r="AW1114" s="14" t="s">
        <v>31</v>
      </c>
      <c r="AX1114" s="14" t="s">
        <v>69</v>
      </c>
      <c r="AY1114" s="228" t="s">
        <v>153</v>
      </c>
    </row>
    <row r="1115" spans="2:51" s="14" customFormat="1" ht="11.25">
      <c r="B1115" s="218"/>
      <c r="C1115" s="219"/>
      <c r="D1115" s="209" t="s">
        <v>162</v>
      </c>
      <c r="E1115" s="220" t="s">
        <v>20</v>
      </c>
      <c r="F1115" s="221" t="s">
        <v>1140</v>
      </c>
      <c r="G1115" s="219"/>
      <c r="H1115" s="222">
        <v>10.3</v>
      </c>
      <c r="I1115" s="223"/>
      <c r="J1115" s="219"/>
      <c r="K1115" s="219"/>
      <c r="L1115" s="224"/>
      <c r="M1115" s="225"/>
      <c r="N1115" s="226"/>
      <c r="O1115" s="226"/>
      <c r="P1115" s="226"/>
      <c r="Q1115" s="226"/>
      <c r="R1115" s="226"/>
      <c r="S1115" s="226"/>
      <c r="T1115" s="227"/>
      <c r="AT1115" s="228" t="s">
        <v>162</v>
      </c>
      <c r="AU1115" s="228" t="s">
        <v>78</v>
      </c>
      <c r="AV1115" s="14" t="s">
        <v>78</v>
      </c>
      <c r="AW1115" s="14" t="s">
        <v>31</v>
      </c>
      <c r="AX1115" s="14" t="s">
        <v>69</v>
      </c>
      <c r="AY1115" s="228" t="s">
        <v>153</v>
      </c>
    </row>
    <row r="1116" spans="2:51" s="13" customFormat="1" ht="11.25">
      <c r="B1116" s="207"/>
      <c r="C1116" s="208"/>
      <c r="D1116" s="209" t="s">
        <v>162</v>
      </c>
      <c r="E1116" s="210" t="s">
        <v>20</v>
      </c>
      <c r="F1116" s="211" t="s">
        <v>1141</v>
      </c>
      <c r="G1116" s="208"/>
      <c r="H1116" s="210" t="s">
        <v>20</v>
      </c>
      <c r="I1116" s="212"/>
      <c r="J1116" s="208"/>
      <c r="K1116" s="208"/>
      <c r="L1116" s="213"/>
      <c r="M1116" s="214"/>
      <c r="N1116" s="215"/>
      <c r="O1116" s="215"/>
      <c r="P1116" s="215"/>
      <c r="Q1116" s="215"/>
      <c r="R1116" s="215"/>
      <c r="S1116" s="215"/>
      <c r="T1116" s="216"/>
      <c r="AT1116" s="217" t="s">
        <v>162</v>
      </c>
      <c r="AU1116" s="217" t="s">
        <v>78</v>
      </c>
      <c r="AV1116" s="13" t="s">
        <v>76</v>
      </c>
      <c r="AW1116" s="13" t="s">
        <v>31</v>
      </c>
      <c r="AX1116" s="13" t="s">
        <v>69</v>
      </c>
      <c r="AY1116" s="217" t="s">
        <v>153</v>
      </c>
    </row>
    <row r="1117" spans="2:51" s="14" customFormat="1" ht="22.5">
      <c r="B1117" s="218"/>
      <c r="C1117" s="219"/>
      <c r="D1117" s="209" t="s">
        <v>162</v>
      </c>
      <c r="E1117" s="220" t="s">
        <v>20</v>
      </c>
      <c r="F1117" s="221" t="s">
        <v>1142</v>
      </c>
      <c r="G1117" s="219"/>
      <c r="H1117" s="222">
        <v>69.338999999999999</v>
      </c>
      <c r="I1117" s="223"/>
      <c r="J1117" s="219"/>
      <c r="K1117" s="219"/>
      <c r="L1117" s="224"/>
      <c r="M1117" s="225"/>
      <c r="N1117" s="226"/>
      <c r="O1117" s="226"/>
      <c r="P1117" s="226"/>
      <c r="Q1117" s="226"/>
      <c r="R1117" s="226"/>
      <c r="S1117" s="226"/>
      <c r="T1117" s="227"/>
      <c r="AT1117" s="228" t="s">
        <v>162</v>
      </c>
      <c r="AU1117" s="228" t="s">
        <v>78</v>
      </c>
      <c r="AV1117" s="14" t="s">
        <v>78</v>
      </c>
      <c r="AW1117" s="14" t="s">
        <v>31</v>
      </c>
      <c r="AX1117" s="14" t="s">
        <v>69</v>
      </c>
      <c r="AY1117" s="228" t="s">
        <v>153</v>
      </c>
    </row>
    <row r="1118" spans="2:51" s="14" customFormat="1" ht="11.25">
      <c r="B1118" s="218"/>
      <c r="C1118" s="219"/>
      <c r="D1118" s="209" t="s">
        <v>162</v>
      </c>
      <c r="E1118" s="220" t="s">
        <v>20</v>
      </c>
      <c r="F1118" s="221" t="s">
        <v>1143</v>
      </c>
      <c r="G1118" s="219"/>
      <c r="H1118" s="222">
        <v>12.78</v>
      </c>
      <c r="I1118" s="223"/>
      <c r="J1118" s="219"/>
      <c r="K1118" s="219"/>
      <c r="L1118" s="224"/>
      <c r="M1118" s="225"/>
      <c r="N1118" s="226"/>
      <c r="O1118" s="226"/>
      <c r="P1118" s="226"/>
      <c r="Q1118" s="226"/>
      <c r="R1118" s="226"/>
      <c r="S1118" s="226"/>
      <c r="T1118" s="227"/>
      <c r="AT1118" s="228" t="s">
        <v>162</v>
      </c>
      <c r="AU1118" s="228" t="s">
        <v>78</v>
      </c>
      <c r="AV1118" s="14" t="s">
        <v>78</v>
      </c>
      <c r="AW1118" s="14" t="s">
        <v>31</v>
      </c>
      <c r="AX1118" s="14" t="s">
        <v>69</v>
      </c>
      <c r="AY1118" s="228" t="s">
        <v>153</v>
      </c>
    </row>
    <row r="1119" spans="2:51" s="13" customFormat="1" ht="11.25">
      <c r="B1119" s="207"/>
      <c r="C1119" s="208"/>
      <c r="D1119" s="209" t="s">
        <v>162</v>
      </c>
      <c r="E1119" s="210" t="s">
        <v>20</v>
      </c>
      <c r="F1119" s="211" t="s">
        <v>1144</v>
      </c>
      <c r="G1119" s="208"/>
      <c r="H1119" s="210" t="s">
        <v>20</v>
      </c>
      <c r="I1119" s="212"/>
      <c r="J1119" s="208"/>
      <c r="K1119" s="208"/>
      <c r="L1119" s="213"/>
      <c r="M1119" s="214"/>
      <c r="N1119" s="215"/>
      <c r="O1119" s="215"/>
      <c r="P1119" s="215"/>
      <c r="Q1119" s="215"/>
      <c r="R1119" s="215"/>
      <c r="S1119" s="215"/>
      <c r="T1119" s="216"/>
      <c r="AT1119" s="217" t="s">
        <v>162</v>
      </c>
      <c r="AU1119" s="217" t="s">
        <v>78</v>
      </c>
      <c r="AV1119" s="13" t="s">
        <v>76</v>
      </c>
      <c r="AW1119" s="13" t="s">
        <v>31</v>
      </c>
      <c r="AX1119" s="13" t="s">
        <v>69</v>
      </c>
      <c r="AY1119" s="217" t="s">
        <v>153</v>
      </c>
    </row>
    <row r="1120" spans="2:51" s="14" customFormat="1" ht="11.25">
      <c r="B1120" s="218"/>
      <c r="C1120" s="219"/>
      <c r="D1120" s="209" t="s">
        <v>162</v>
      </c>
      <c r="E1120" s="220" t="s">
        <v>20</v>
      </c>
      <c r="F1120" s="221" t="s">
        <v>1145</v>
      </c>
      <c r="G1120" s="219"/>
      <c r="H1120" s="222">
        <v>56.295999999999999</v>
      </c>
      <c r="I1120" s="223"/>
      <c r="J1120" s="219"/>
      <c r="K1120" s="219"/>
      <c r="L1120" s="224"/>
      <c r="M1120" s="225"/>
      <c r="N1120" s="226"/>
      <c r="O1120" s="226"/>
      <c r="P1120" s="226"/>
      <c r="Q1120" s="226"/>
      <c r="R1120" s="226"/>
      <c r="S1120" s="226"/>
      <c r="T1120" s="227"/>
      <c r="AT1120" s="228" t="s">
        <v>162</v>
      </c>
      <c r="AU1120" s="228" t="s">
        <v>78</v>
      </c>
      <c r="AV1120" s="14" t="s">
        <v>78</v>
      </c>
      <c r="AW1120" s="14" t="s">
        <v>31</v>
      </c>
      <c r="AX1120" s="14" t="s">
        <v>69</v>
      </c>
      <c r="AY1120" s="228" t="s">
        <v>153</v>
      </c>
    </row>
    <row r="1121" spans="2:51" s="14" customFormat="1" ht="11.25">
      <c r="B1121" s="218"/>
      <c r="C1121" s="219"/>
      <c r="D1121" s="209" t="s">
        <v>162</v>
      </c>
      <c r="E1121" s="220" t="s">
        <v>20</v>
      </c>
      <c r="F1121" s="221" t="s">
        <v>1146</v>
      </c>
      <c r="G1121" s="219"/>
      <c r="H1121" s="222">
        <v>20.05</v>
      </c>
      <c r="I1121" s="223"/>
      <c r="J1121" s="219"/>
      <c r="K1121" s="219"/>
      <c r="L1121" s="224"/>
      <c r="M1121" s="225"/>
      <c r="N1121" s="226"/>
      <c r="O1121" s="226"/>
      <c r="P1121" s="226"/>
      <c r="Q1121" s="226"/>
      <c r="R1121" s="226"/>
      <c r="S1121" s="226"/>
      <c r="T1121" s="227"/>
      <c r="AT1121" s="228" t="s">
        <v>162</v>
      </c>
      <c r="AU1121" s="228" t="s">
        <v>78</v>
      </c>
      <c r="AV1121" s="14" t="s">
        <v>78</v>
      </c>
      <c r="AW1121" s="14" t="s">
        <v>31</v>
      </c>
      <c r="AX1121" s="14" t="s">
        <v>69</v>
      </c>
      <c r="AY1121" s="228" t="s">
        <v>153</v>
      </c>
    </row>
    <row r="1122" spans="2:51" s="13" customFormat="1" ht="11.25">
      <c r="B1122" s="207"/>
      <c r="C1122" s="208"/>
      <c r="D1122" s="209" t="s">
        <v>162</v>
      </c>
      <c r="E1122" s="210" t="s">
        <v>20</v>
      </c>
      <c r="F1122" s="211" t="s">
        <v>1147</v>
      </c>
      <c r="G1122" s="208"/>
      <c r="H1122" s="210" t="s">
        <v>20</v>
      </c>
      <c r="I1122" s="212"/>
      <c r="J1122" s="208"/>
      <c r="K1122" s="208"/>
      <c r="L1122" s="213"/>
      <c r="M1122" s="214"/>
      <c r="N1122" s="215"/>
      <c r="O1122" s="215"/>
      <c r="P1122" s="215"/>
      <c r="Q1122" s="215"/>
      <c r="R1122" s="215"/>
      <c r="S1122" s="215"/>
      <c r="T1122" s="216"/>
      <c r="AT1122" s="217" t="s">
        <v>162</v>
      </c>
      <c r="AU1122" s="217" t="s">
        <v>78</v>
      </c>
      <c r="AV1122" s="13" t="s">
        <v>76</v>
      </c>
      <c r="AW1122" s="13" t="s">
        <v>31</v>
      </c>
      <c r="AX1122" s="13" t="s">
        <v>69</v>
      </c>
      <c r="AY1122" s="217" t="s">
        <v>153</v>
      </c>
    </row>
    <row r="1123" spans="2:51" s="14" customFormat="1" ht="11.25">
      <c r="B1123" s="218"/>
      <c r="C1123" s="219"/>
      <c r="D1123" s="209" t="s">
        <v>162</v>
      </c>
      <c r="E1123" s="220" t="s">
        <v>20</v>
      </c>
      <c r="F1123" s="221" t="s">
        <v>1148</v>
      </c>
      <c r="G1123" s="219"/>
      <c r="H1123" s="222">
        <v>26.143000000000001</v>
      </c>
      <c r="I1123" s="223"/>
      <c r="J1123" s="219"/>
      <c r="K1123" s="219"/>
      <c r="L1123" s="224"/>
      <c r="M1123" s="225"/>
      <c r="N1123" s="226"/>
      <c r="O1123" s="226"/>
      <c r="P1123" s="226"/>
      <c r="Q1123" s="226"/>
      <c r="R1123" s="226"/>
      <c r="S1123" s="226"/>
      <c r="T1123" s="227"/>
      <c r="AT1123" s="228" t="s">
        <v>162</v>
      </c>
      <c r="AU1123" s="228" t="s">
        <v>78</v>
      </c>
      <c r="AV1123" s="14" t="s">
        <v>78</v>
      </c>
      <c r="AW1123" s="14" t="s">
        <v>31</v>
      </c>
      <c r="AX1123" s="14" t="s">
        <v>69</v>
      </c>
      <c r="AY1123" s="228" t="s">
        <v>153</v>
      </c>
    </row>
    <row r="1124" spans="2:51" s="14" customFormat="1" ht="11.25">
      <c r="B1124" s="218"/>
      <c r="C1124" s="219"/>
      <c r="D1124" s="209" t="s">
        <v>162</v>
      </c>
      <c r="E1124" s="220" t="s">
        <v>20</v>
      </c>
      <c r="F1124" s="221" t="s">
        <v>826</v>
      </c>
      <c r="G1124" s="219"/>
      <c r="H1124" s="222">
        <v>4.18</v>
      </c>
      <c r="I1124" s="223"/>
      <c r="J1124" s="219"/>
      <c r="K1124" s="219"/>
      <c r="L1124" s="224"/>
      <c r="M1124" s="225"/>
      <c r="N1124" s="226"/>
      <c r="O1124" s="226"/>
      <c r="P1124" s="226"/>
      <c r="Q1124" s="226"/>
      <c r="R1124" s="226"/>
      <c r="S1124" s="226"/>
      <c r="T1124" s="227"/>
      <c r="AT1124" s="228" t="s">
        <v>162</v>
      </c>
      <c r="AU1124" s="228" t="s">
        <v>78</v>
      </c>
      <c r="AV1124" s="14" t="s">
        <v>78</v>
      </c>
      <c r="AW1124" s="14" t="s">
        <v>31</v>
      </c>
      <c r="AX1124" s="14" t="s">
        <v>69</v>
      </c>
      <c r="AY1124" s="228" t="s">
        <v>153</v>
      </c>
    </row>
    <row r="1125" spans="2:51" s="13" customFormat="1" ht="11.25">
      <c r="B1125" s="207"/>
      <c r="C1125" s="208"/>
      <c r="D1125" s="209" t="s">
        <v>162</v>
      </c>
      <c r="E1125" s="210" t="s">
        <v>20</v>
      </c>
      <c r="F1125" s="211" t="s">
        <v>1149</v>
      </c>
      <c r="G1125" s="208"/>
      <c r="H1125" s="210" t="s">
        <v>20</v>
      </c>
      <c r="I1125" s="212"/>
      <c r="J1125" s="208"/>
      <c r="K1125" s="208"/>
      <c r="L1125" s="213"/>
      <c r="M1125" s="214"/>
      <c r="N1125" s="215"/>
      <c r="O1125" s="215"/>
      <c r="P1125" s="215"/>
      <c r="Q1125" s="215"/>
      <c r="R1125" s="215"/>
      <c r="S1125" s="215"/>
      <c r="T1125" s="216"/>
      <c r="AT1125" s="217" t="s">
        <v>162</v>
      </c>
      <c r="AU1125" s="217" t="s">
        <v>78</v>
      </c>
      <c r="AV1125" s="13" t="s">
        <v>76</v>
      </c>
      <c r="AW1125" s="13" t="s">
        <v>31</v>
      </c>
      <c r="AX1125" s="13" t="s">
        <v>69</v>
      </c>
      <c r="AY1125" s="217" t="s">
        <v>153</v>
      </c>
    </row>
    <row r="1126" spans="2:51" s="14" customFormat="1" ht="11.25">
      <c r="B1126" s="218"/>
      <c r="C1126" s="219"/>
      <c r="D1126" s="209" t="s">
        <v>162</v>
      </c>
      <c r="E1126" s="220" t="s">
        <v>20</v>
      </c>
      <c r="F1126" s="221" t="s">
        <v>1150</v>
      </c>
      <c r="G1126" s="219"/>
      <c r="H1126" s="222">
        <v>27.53</v>
      </c>
      <c r="I1126" s="223"/>
      <c r="J1126" s="219"/>
      <c r="K1126" s="219"/>
      <c r="L1126" s="224"/>
      <c r="M1126" s="225"/>
      <c r="N1126" s="226"/>
      <c r="O1126" s="226"/>
      <c r="P1126" s="226"/>
      <c r="Q1126" s="226"/>
      <c r="R1126" s="226"/>
      <c r="S1126" s="226"/>
      <c r="T1126" s="227"/>
      <c r="AT1126" s="228" t="s">
        <v>162</v>
      </c>
      <c r="AU1126" s="228" t="s">
        <v>78</v>
      </c>
      <c r="AV1126" s="14" t="s">
        <v>78</v>
      </c>
      <c r="AW1126" s="14" t="s">
        <v>31</v>
      </c>
      <c r="AX1126" s="14" t="s">
        <v>69</v>
      </c>
      <c r="AY1126" s="228" t="s">
        <v>153</v>
      </c>
    </row>
    <row r="1127" spans="2:51" s="14" customFormat="1" ht="11.25">
      <c r="B1127" s="218"/>
      <c r="C1127" s="219"/>
      <c r="D1127" s="209" t="s">
        <v>162</v>
      </c>
      <c r="E1127" s="220" t="s">
        <v>20</v>
      </c>
      <c r="F1127" s="221" t="s">
        <v>1151</v>
      </c>
      <c r="G1127" s="219"/>
      <c r="H1127" s="222">
        <v>4.58</v>
      </c>
      <c r="I1127" s="223"/>
      <c r="J1127" s="219"/>
      <c r="K1127" s="219"/>
      <c r="L1127" s="224"/>
      <c r="M1127" s="225"/>
      <c r="N1127" s="226"/>
      <c r="O1127" s="226"/>
      <c r="P1127" s="226"/>
      <c r="Q1127" s="226"/>
      <c r="R1127" s="226"/>
      <c r="S1127" s="226"/>
      <c r="T1127" s="227"/>
      <c r="AT1127" s="228" t="s">
        <v>162</v>
      </c>
      <c r="AU1127" s="228" t="s">
        <v>78</v>
      </c>
      <c r="AV1127" s="14" t="s">
        <v>78</v>
      </c>
      <c r="AW1127" s="14" t="s">
        <v>31</v>
      </c>
      <c r="AX1127" s="14" t="s">
        <v>69</v>
      </c>
      <c r="AY1127" s="228" t="s">
        <v>153</v>
      </c>
    </row>
    <row r="1128" spans="2:51" s="13" customFormat="1" ht="11.25">
      <c r="B1128" s="207"/>
      <c r="C1128" s="208"/>
      <c r="D1128" s="209" t="s">
        <v>162</v>
      </c>
      <c r="E1128" s="210" t="s">
        <v>20</v>
      </c>
      <c r="F1128" s="211" t="s">
        <v>1152</v>
      </c>
      <c r="G1128" s="208"/>
      <c r="H1128" s="210" t="s">
        <v>20</v>
      </c>
      <c r="I1128" s="212"/>
      <c r="J1128" s="208"/>
      <c r="K1128" s="208"/>
      <c r="L1128" s="213"/>
      <c r="M1128" s="214"/>
      <c r="N1128" s="215"/>
      <c r="O1128" s="215"/>
      <c r="P1128" s="215"/>
      <c r="Q1128" s="215"/>
      <c r="R1128" s="215"/>
      <c r="S1128" s="215"/>
      <c r="T1128" s="216"/>
      <c r="AT1128" s="217" t="s">
        <v>162</v>
      </c>
      <c r="AU1128" s="217" t="s">
        <v>78</v>
      </c>
      <c r="AV1128" s="13" t="s">
        <v>76</v>
      </c>
      <c r="AW1128" s="13" t="s">
        <v>31</v>
      </c>
      <c r="AX1128" s="13" t="s">
        <v>69</v>
      </c>
      <c r="AY1128" s="217" t="s">
        <v>153</v>
      </c>
    </row>
    <row r="1129" spans="2:51" s="14" customFormat="1" ht="11.25">
      <c r="B1129" s="218"/>
      <c r="C1129" s="219"/>
      <c r="D1129" s="209" t="s">
        <v>162</v>
      </c>
      <c r="E1129" s="220" t="s">
        <v>20</v>
      </c>
      <c r="F1129" s="221" t="s">
        <v>1153</v>
      </c>
      <c r="G1129" s="219"/>
      <c r="H1129" s="222">
        <v>79.772000000000006</v>
      </c>
      <c r="I1129" s="223"/>
      <c r="J1129" s="219"/>
      <c r="K1129" s="219"/>
      <c r="L1129" s="224"/>
      <c r="M1129" s="225"/>
      <c r="N1129" s="226"/>
      <c r="O1129" s="226"/>
      <c r="P1129" s="226"/>
      <c r="Q1129" s="226"/>
      <c r="R1129" s="226"/>
      <c r="S1129" s="226"/>
      <c r="T1129" s="227"/>
      <c r="AT1129" s="228" t="s">
        <v>162</v>
      </c>
      <c r="AU1129" s="228" t="s">
        <v>78</v>
      </c>
      <c r="AV1129" s="14" t="s">
        <v>78</v>
      </c>
      <c r="AW1129" s="14" t="s">
        <v>31</v>
      </c>
      <c r="AX1129" s="14" t="s">
        <v>69</v>
      </c>
      <c r="AY1129" s="228" t="s">
        <v>153</v>
      </c>
    </row>
    <row r="1130" spans="2:51" s="14" customFormat="1" ht="11.25">
      <c r="B1130" s="218"/>
      <c r="C1130" s="219"/>
      <c r="D1130" s="209" t="s">
        <v>162</v>
      </c>
      <c r="E1130" s="220" t="s">
        <v>20</v>
      </c>
      <c r="F1130" s="221" t="s">
        <v>1154</v>
      </c>
      <c r="G1130" s="219"/>
      <c r="H1130" s="222">
        <v>40.020000000000003</v>
      </c>
      <c r="I1130" s="223"/>
      <c r="J1130" s="219"/>
      <c r="K1130" s="219"/>
      <c r="L1130" s="224"/>
      <c r="M1130" s="225"/>
      <c r="N1130" s="226"/>
      <c r="O1130" s="226"/>
      <c r="P1130" s="226"/>
      <c r="Q1130" s="226"/>
      <c r="R1130" s="226"/>
      <c r="S1130" s="226"/>
      <c r="T1130" s="227"/>
      <c r="AT1130" s="228" t="s">
        <v>162</v>
      </c>
      <c r="AU1130" s="228" t="s">
        <v>78</v>
      </c>
      <c r="AV1130" s="14" t="s">
        <v>78</v>
      </c>
      <c r="AW1130" s="14" t="s">
        <v>31</v>
      </c>
      <c r="AX1130" s="14" t="s">
        <v>69</v>
      </c>
      <c r="AY1130" s="228" t="s">
        <v>153</v>
      </c>
    </row>
    <row r="1131" spans="2:51" s="13" customFormat="1" ht="11.25">
      <c r="B1131" s="207"/>
      <c r="C1131" s="208"/>
      <c r="D1131" s="209" t="s">
        <v>162</v>
      </c>
      <c r="E1131" s="210" t="s">
        <v>20</v>
      </c>
      <c r="F1131" s="211" t="s">
        <v>1155</v>
      </c>
      <c r="G1131" s="208"/>
      <c r="H1131" s="210" t="s">
        <v>20</v>
      </c>
      <c r="I1131" s="212"/>
      <c r="J1131" s="208"/>
      <c r="K1131" s="208"/>
      <c r="L1131" s="213"/>
      <c r="M1131" s="214"/>
      <c r="N1131" s="215"/>
      <c r="O1131" s="215"/>
      <c r="P1131" s="215"/>
      <c r="Q1131" s="215"/>
      <c r="R1131" s="215"/>
      <c r="S1131" s="215"/>
      <c r="T1131" s="216"/>
      <c r="AT1131" s="217" t="s">
        <v>162</v>
      </c>
      <c r="AU1131" s="217" t="s">
        <v>78</v>
      </c>
      <c r="AV1131" s="13" t="s">
        <v>76</v>
      </c>
      <c r="AW1131" s="13" t="s">
        <v>31</v>
      </c>
      <c r="AX1131" s="13" t="s">
        <v>69</v>
      </c>
      <c r="AY1131" s="217" t="s">
        <v>153</v>
      </c>
    </row>
    <row r="1132" spans="2:51" s="14" customFormat="1" ht="11.25">
      <c r="B1132" s="218"/>
      <c r="C1132" s="219"/>
      <c r="D1132" s="209" t="s">
        <v>162</v>
      </c>
      <c r="E1132" s="220" t="s">
        <v>20</v>
      </c>
      <c r="F1132" s="221" t="s">
        <v>1156</v>
      </c>
      <c r="G1132" s="219"/>
      <c r="H1132" s="222">
        <v>45.502000000000002</v>
      </c>
      <c r="I1132" s="223"/>
      <c r="J1132" s="219"/>
      <c r="K1132" s="219"/>
      <c r="L1132" s="224"/>
      <c r="M1132" s="225"/>
      <c r="N1132" s="226"/>
      <c r="O1132" s="226"/>
      <c r="P1132" s="226"/>
      <c r="Q1132" s="226"/>
      <c r="R1132" s="226"/>
      <c r="S1132" s="226"/>
      <c r="T1132" s="227"/>
      <c r="AT1132" s="228" t="s">
        <v>162</v>
      </c>
      <c r="AU1132" s="228" t="s">
        <v>78</v>
      </c>
      <c r="AV1132" s="14" t="s">
        <v>78</v>
      </c>
      <c r="AW1132" s="14" t="s">
        <v>31</v>
      </c>
      <c r="AX1132" s="14" t="s">
        <v>69</v>
      </c>
      <c r="AY1132" s="228" t="s">
        <v>153</v>
      </c>
    </row>
    <row r="1133" spans="2:51" s="14" customFormat="1" ht="11.25">
      <c r="B1133" s="218"/>
      <c r="C1133" s="219"/>
      <c r="D1133" s="209" t="s">
        <v>162</v>
      </c>
      <c r="E1133" s="220" t="s">
        <v>20</v>
      </c>
      <c r="F1133" s="221" t="s">
        <v>1157</v>
      </c>
      <c r="G1133" s="219"/>
      <c r="H1133" s="222">
        <v>13.15</v>
      </c>
      <c r="I1133" s="223"/>
      <c r="J1133" s="219"/>
      <c r="K1133" s="219"/>
      <c r="L1133" s="224"/>
      <c r="M1133" s="225"/>
      <c r="N1133" s="226"/>
      <c r="O1133" s="226"/>
      <c r="P1133" s="226"/>
      <c r="Q1133" s="226"/>
      <c r="R1133" s="226"/>
      <c r="S1133" s="226"/>
      <c r="T1133" s="227"/>
      <c r="AT1133" s="228" t="s">
        <v>162</v>
      </c>
      <c r="AU1133" s="228" t="s">
        <v>78</v>
      </c>
      <c r="AV1133" s="14" t="s">
        <v>78</v>
      </c>
      <c r="AW1133" s="14" t="s">
        <v>31</v>
      </c>
      <c r="AX1133" s="14" t="s">
        <v>69</v>
      </c>
      <c r="AY1133" s="228" t="s">
        <v>153</v>
      </c>
    </row>
    <row r="1134" spans="2:51" s="13" customFormat="1" ht="11.25">
      <c r="B1134" s="207"/>
      <c r="C1134" s="208"/>
      <c r="D1134" s="209" t="s">
        <v>162</v>
      </c>
      <c r="E1134" s="210" t="s">
        <v>20</v>
      </c>
      <c r="F1134" s="211" t="s">
        <v>1158</v>
      </c>
      <c r="G1134" s="208"/>
      <c r="H1134" s="210" t="s">
        <v>20</v>
      </c>
      <c r="I1134" s="212"/>
      <c r="J1134" s="208"/>
      <c r="K1134" s="208"/>
      <c r="L1134" s="213"/>
      <c r="M1134" s="214"/>
      <c r="N1134" s="215"/>
      <c r="O1134" s="215"/>
      <c r="P1134" s="215"/>
      <c r="Q1134" s="215"/>
      <c r="R1134" s="215"/>
      <c r="S1134" s="215"/>
      <c r="T1134" s="216"/>
      <c r="AT1134" s="217" t="s">
        <v>162</v>
      </c>
      <c r="AU1134" s="217" t="s">
        <v>78</v>
      </c>
      <c r="AV1134" s="13" t="s">
        <v>76</v>
      </c>
      <c r="AW1134" s="13" t="s">
        <v>31</v>
      </c>
      <c r="AX1134" s="13" t="s">
        <v>69</v>
      </c>
      <c r="AY1134" s="217" t="s">
        <v>153</v>
      </c>
    </row>
    <row r="1135" spans="2:51" s="14" customFormat="1" ht="22.5">
      <c r="B1135" s="218"/>
      <c r="C1135" s="219"/>
      <c r="D1135" s="209" t="s">
        <v>162</v>
      </c>
      <c r="E1135" s="220" t="s">
        <v>20</v>
      </c>
      <c r="F1135" s="221" t="s">
        <v>1159</v>
      </c>
      <c r="G1135" s="219"/>
      <c r="H1135" s="222">
        <v>56.215000000000003</v>
      </c>
      <c r="I1135" s="223"/>
      <c r="J1135" s="219"/>
      <c r="K1135" s="219"/>
      <c r="L1135" s="224"/>
      <c r="M1135" s="225"/>
      <c r="N1135" s="226"/>
      <c r="O1135" s="226"/>
      <c r="P1135" s="226"/>
      <c r="Q1135" s="226"/>
      <c r="R1135" s="226"/>
      <c r="S1135" s="226"/>
      <c r="T1135" s="227"/>
      <c r="AT1135" s="228" t="s">
        <v>162</v>
      </c>
      <c r="AU1135" s="228" t="s">
        <v>78</v>
      </c>
      <c r="AV1135" s="14" t="s">
        <v>78</v>
      </c>
      <c r="AW1135" s="14" t="s">
        <v>31</v>
      </c>
      <c r="AX1135" s="14" t="s">
        <v>69</v>
      </c>
      <c r="AY1135" s="228" t="s">
        <v>153</v>
      </c>
    </row>
    <row r="1136" spans="2:51" s="14" customFormat="1" ht="11.25">
      <c r="B1136" s="218"/>
      <c r="C1136" s="219"/>
      <c r="D1136" s="209" t="s">
        <v>162</v>
      </c>
      <c r="E1136" s="220" t="s">
        <v>20</v>
      </c>
      <c r="F1136" s="221" t="s">
        <v>1160</v>
      </c>
      <c r="G1136" s="219"/>
      <c r="H1136" s="222">
        <v>12.89</v>
      </c>
      <c r="I1136" s="223"/>
      <c r="J1136" s="219"/>
      <c r="K1136" s="219"/>
      <c r="L1136" s="224"/>
      <c r="M1136" s="225"/>
      <c r="N1136" s="226"/>
      <c r="O1136" s="226"/>
      <c r="P1136" s="226"/>
      <c r="Q1136" s="226"/>
      <c r="R1136" s="226"/>
      <c r="S1136" s="226"/>
      <c r="T1136" s="227"/>
      <c r="AT1136" s="228" t="s">
        <v>162</v>
      </c>
      <c r="AU1136" s="228" t="s">
        <v>78</v>
      </c>
      <c r="AV1136" s="14" t="s">
        <v>78</v>
      </c>
      <c r="AW1136" s="14" t="s">
        <v>31</v>
      </c>
      <c r="AX1136" s="14" t="s">
        <v>69</v>
      </c>
      <c r="AY1136" s="228" t="s">
        <v>153</v>
      </c>
    </row>
    <row r="1137" spans="2:51" s="13" customFormat="1" ht="11.25">
      <c r="B1137" s="207"/>
      <c r="C1137" s="208"/>
      <c r="D1137" s="209" t="s">
        <v>162</v>
      </c>
      <c r="E1137" s="210" t="s">
        <v>20</v>
      </c>
      <c r="F1137" s="211" t="s">
        <v>1161</v>
      </c>
      <c r="G1137" s="208"/>
      <c r="H1137" s="210" t="s">
        <v>20</v>
      </c>
      <c r="I1137" s="212"/>
      <c r="J1137" s="208"/>
      <c r="K1137" s="208"/>
      <c r="L1137" s="213"/>
      <c r="M1137" s="214"/>
      <c r="N1137" s="215"/>
      <c r="O1137" s="215"/>
      <c r="P1137" s="215"/>
      <c r="Q1137" s="215"/>
      <c r="R1137" s="215"/>
      <c r="S1137" s="215"/>
      <c r="T1137" s="216"/>
      <c r="AT1137" s="217" t="s">
        <v>162</v>
      </c>
      <c r="AU1137" s="217" t="s">
        <v>78</v>
      </c>
      <c r="AV1137" s="13" t="s">
        <v>76</v>
      </c>
      <c r="AW1137" s="13" t="s">
        <v>31</v>
      </c>
      <c r="AX1137" s="13" t="s">
        <v>69</v>
      </c>
      <c r="AY1137" s="217" t="s">
        <v>153</v>
      </c>
    </row>
    <row r="1138" spans="2:51" s="14" customFormat="1" ht="11.25">
      <c r="B1138" s="218"/>
      <c r="C1138" s="219"/>
      <c r="D1138" s="209" t="s">
        <v>162</v>
      </c>
      <c r="E1138" s="220" t="s">
        <v>20</v>
      </c>
      <c r="F1138" s="221" t="s">
        <v>1162</v>
      </c>
      <c r="G1138" s="219"/>
      <c r="H1138" s="222">
        <v>55.774000000000001</v>
      </c>
      <c r="I1138" s="223"/>
      <c r="J1138" s="219"/>
      <c r="K1138" s="219"/>
      <c r="L1138" s="224"/>
      <c r="M1138" s="225"/>
      <c r="N1138" s="226"/>
      <c r="O1138" s="226"/>
      <c r="P1138" s="226"/>
      <c r="Q1138" s="226"/>
      <c r="R1138" s="226"/>
      <c r="S1138" s="226"/>
      <c r="T1138" s="227"/>
      <c r="AT1138" s="228" t="s">
        <v>162</v>
      </c>
      <c r="AU1138" s="228" t="s">
        <v>78</v>
      </c>
      <c r="AV1138" s="14" t="s">
        <v>78</v>
      </c>
      <c r="AW1138" s="14" t="s">
        <v>31</v>
      </c>
      <c r="AX1138" s="14" t="s">
        <v>69</v>
      </c>
      <c r="AY1138" s="228" t="s">
        <v>153</v>
      </c>
    </row>
    <row r="1139" spans="2:51" s="14" customFormat="1" ht="11.25">
      <c r="B1139" s="218"/>
      <c r="C1139" s="219"/>
      <c r="D1139" s="209" t="s">
        <v>162</v>
      </c>
      <c r="E1139" s="220" t="s">
        <v>20</v>
      </c>
      <c r="F1139" s="221" t="s">
        <v>1163</v>
      </c>
      <c r="G1139" s="219"/>
      <c r="H1139" s="222">
        <v>16.8</v>
      </c>
      <c r="I1139" s="223"/>
      <c r="J1139" s="219"/>
      <c r="K1139" s="219"/>
      <c r="L1139" s="224"/>
      <c r="M1139" s="225"/>
      <c r="N1139" s="226"/>
      <c r="O1139" s="226"/>
      <c r="P1139" s="226"/>
      <c r="Q1139" s="226"/>
      <c r="R1139" s="226"/>
      <c r="S1139" s="226"/>
      <c r="T1139" s="227"/>
      <c r="AT1139" s="228" t="s">
        <v>162</v>
      </c>
      <c r="AU1139" s="228" t="s">
        <v>78</v>
      </c>
      <c r="AV1139" s="14" t="s">
        <v>78</v>
      </c>
      <c r="AW1139" s="14" t="s">
        <v>31</v>
      </c>
      <c r="AX1139" s="14" t="s">
        <v>69</v>
      </c>
      <c r="AY1139" s="228" t="s">
        <v>153</v>
      </c>
    </row>
    <row r="1140" spans="2:51" s="13" customFormat="1" ht="11.25">
      <c r="B1140" s="207"/>
      <c r="C1140" s="208"/>
      <c r="D1140" s="209" t="s">
        <v>162</v>
      </c>
      <c r="E1140" s="210" t="s">
        <v>20</v>
      </c>
      <c r="F1140" s="211" t="s">
        <v>1164</v>
      </c>
      <c r="G1140" s="208"/>
      <c r="H1140" s="210" t="s">
        <v>20</v>
      </c>
      <c r="I1140" s="212"/>
      <c r="J1140" s="208"/>
      <c r="K1140" s="208"/>
      <c r="L1140" s="213"/>
      <c r="M1140" s="214"/>
      <c r="N1140" s="215"/>
      <c r="O1140" s="215"/>
      <c r="P1140" s="215"/>
      <c r="Q1140" s="215"/>
      <c r="R1140" s="215"/>
      <c r="S1140" s="215"/>
      <c r="T1140" s="216"/>
      <c r="AT1140" s="217" t="s">
        <v>162</v>
      </c>
      <c r="AU1140" s="217" t="s">
        <v>78</v>
      </c>
      <c r="AV1140" s="13" t="s">
        <v>76</v>
      </c>
      <c r="AW1140" s="13" t="s">
        <v>31</v>
      </c>
      <c r="AX1140" s="13" t="s">
        <v>69</v>
      </c>
      <c r="AY1140" s="217" t="s">
        <v>153</v>
      </c>
    </row>
    <row r="1141" spans="2:51" s="14" customFormat="1" ht="11.25">
      <c r="B1141" s="218"/>
      <c r="C1141" s="219"/>
      <c r="D1141" s="209" t="s">
        <v>162</v>
      </c>
      <c r="E1141" s="220" t="s">
        <v>20</v>
      </c>
      <c r="F1141" s="221" t="s">
        <v>1165</v>
      </c>
      <c r="G1141" s="219"/>
      <c r="H1141" s="222">
        <v>24.849</v>
      </c>
      <c r="I1141" s="223"/>
      <c r="J1141" s="219"/>
      <c r="K1141" s="219"/>
      <c r="L1141" s="224"/>
      <c r="M1141" s="225"/>
      <c r="N1141" s="226"/>
      <c r="O1141" s="226"/>
      <c r="P1141" s="226"/>
      <c r="Q1141" s="226"/>
      <c r="R1141" s="226"/>
      <c r="S1141" s="226"/>
      <c r="T1141" s="227"/>
      <c r="AT1141" s="228" t="s">
        <v>162</v>
      </c>
      <c r="AU1141" s="228" t="s">
        <v>78</v>
      </c>
      <c r="AV1141" s="14" t="s">
        <v>78</v>
      </c>
      <c r="AW1141" s="14" t="s">
        <v>31</v>
      </c>
      <c r="AX1141" s="14" t="s">
        <v>69</v>
      </c>
      <c r="AY1141" s="228" t="s">
        <v>153</v>
      </c>
    </row>
    <row r="1142" spans="2:51" s="14" customFormat="1" ht="11.25">
      <c r="B1142" s="218"/>
      <c r="C1142" s="219"/>
      <c r="D1142" s="209" t="s">
        <v>162</v>
      </c>
      <c r="E1142" s="220" t="s">
        <v>20</v>
      </c>
      <c r="F1142" s="221" t="s">
        <v>904</v>
      </c>
      <c r="G1142" s="219"/>
      <c r="H1142" s="222">
        <v>4.34</v>
      </c>
      <c r="I1142" s="223"/>
      <c r="J1142" s="219"/>
      <c r="K1142" s="219"/>
      <c r="L1142" s="224"/>
      <c r="M1142" s="225"/>
      <c r="N1142" s="226"/>
      <c r="O1142" s="226"/>
      <c r="P1142" s="226"/>
      <c r="Q1142" s="226"/>
      <c r="R1142" s="226"/>
      <c r="S1142" s="226"/>
      <c r="T1142" s="227"/>
      <c r="AT1142" s="228" t="s">
        <v>162</v>
      </c>
      <c r="AU1142" s="228" t="s">
        <v>78</v>
      </c>
      <c r="AV1142" s="14" t="s">
        <v>78</v>
      </c>
      <c r="AW1142" s="14" t="s">
        <v>31</v>
      </c>
      <c r="AX1142" s="14" t="s">
        <v>69</v>
      </c>
      <c r="AY1142" s="228" t="s">
        <v>153</v>
      </c>
    </row>
    <row r="1143" spans="2:51" s="13" customFormat="1" ht="11.25">
      <c r="B1143" s="207"/>
      <c r="C1143" s="208"/>
      <c r="D1143" s="209" t="s">
        <v>162</v>
      </c>
      <c r="E1143" s="210" t="s">
        <v>20</v>
      </c>
      <c r="F1143" s="211" t="s">
        <v>1166</v>
      </c>
      <c r="G1143" s="208"/>
      <c r="H1143" s="210" t="s">
        <v>20</v>
      </c>
      <c r="I1143" s="212"/>
      <c r="J1143" s="208"/>
      <c r="K1143" s="208"/>
      <c r="L1143" s="213"/>
      <c r="M1143" s="214"/>
      <c r="N1143" s="215"/>
      <c r="O1143" s="215"/>
      <c r="P1143" s="215"/>
      <c r="Q1143" s="215"/>
      <c r="R1143" s="215"/>
      <c r="S1143" s="215"/>
      <c r="T1143" s="216"/>
      <c r="AT1143" s="217" t="s">
        <v>162</v>
      </c>
      <c r="AU1143" s="217" t="s">
        <v>78</v>
      </c>
      <c r="AV1143" s="13" t="s">
        <v>76</v>
      </c>
      <c r="AW1143" s="13" t="s">
        <v>31</v>
      </c>
      <c r="AX1143" s="13" t="s">
        <v>69</v>
      </c>
      <c r="AY1143" s="217" t="s">
        <v>153</v>
      </c>
    </row>
    <row r="1144" spans="2:51" s="14" customFormat="1" ht="11.25">
      <c r="B1144" s="218"/>
      <c r="C1144" s="219"/>
      <c r="D1144" s="209" t="s">
        <v>162</v>
      </c>
      <c r="E1144" s="220" t="s">
        <v>20</v>
      </c>
      <c r="F1144" s="221" t="s">
        <v>1167</v>
      </c>
      <c r="G1144" s="219"/>
      <c r="H1144" s="222">
        <v>38.216999999999999</v>
      </c>
      <c r="I1144" s="223"/>
      <c r="J1144" s="219"/>
      <c r="K1144" s="219"/>
      <c r="L1144" s="224"/>
      <c r="M1144" s="225"/>
      <c r="N1144" s="226"/>
      <c r="O1144" s="226"/>
      <c r="P1144" s="226"/>
      <c r="Q1144" s="226"/>
      <c r="R1144" s="226"/>
      <c r="S1144" s="226"/>
      <c r="T1144" s="227"/>
      <c r="AT1144" s="228" t="s">
        <v>162</v>
      </c>
      <c r="AU1144" s="228" t="s">
        <v>78</v>
      </c>
      <c r="AV1144" s="14" t="s">
        <v>78</v>
      </c>
      <c r="AW1144" s="14" t="s">
        <v>31</v>
      </c>
      <c r="AX1144" s="14" t="s">
        <v>69</v>
      </c>
      <c r="AY1144" s="228" t="s">
        <v>153</v>
      </c>
    </row>
    <row r="1145" spans="2:51" s="14" customFormat="1" ht="11.25">
      <c r="B1145" s="218"/>
      <c r="C1145" s="219"/>
      <c r="D1145" s="209" t="s">
        <v>162</v>
      </c>
      <c r="E1145" s="220" t="s">
        <v>20</v>
      </c>
      <c r="F1145" s="221" t="s">
        <v>1168</v>
      </c>
      <c r="G1145" s="219"/>
      <c r="H1145" s="222">
        <v>9.23</v>
      </c>
      <c r="I1145" s="223"/>
      <c r="J1145" s="219"/>
      <c r="K1145" s="219"/>
      <c r="L1145" s="224"/>
      <c r="M1145" s="225"/>
      <c r="N1145" s="226"/>
      <c r="O1145" s="226"/>
      <c r="P1145" s="226"/>
      <c r="Q1145" s="226"/>
      <c r="R1145" s="226"/>
      <c r="S1145" s="226"/>
      <c r="T1145" s="227"/>
      <c r="AT1145" s="228" t="s">
        <v>162</v>
      </c>
      <c r="AU1145" s="228" t="s">
        <v>78</v>
      </c>
      <c r="AV1145" s="14" t="s">
        <v>78</v>
      </c>
      <c r="AW1145" s="14" t="s">
        <v>31</v>
      </c>
      <c r="AX1145" s="14" t="s">
        <v>69</v>
      </c>
      <c r="AY1145" s="228" t="s">
        <v>153</v>
      </c>
    </row>
    <row r="1146" spans="2:51" s="13" customFormat="1" ht="11.25">
      <c r="B1146" s="207"/>
      <c r="C1146" s="208"/>
      <c r="D1146" s="209" t="s">
        <v>162</v>
      </c>
      <c r="E1146" s="210" t="s">
        <v>20</v>
      </c>
      <c r="F1146" s="211" t="s">
        <v>1169</v>
      </c>
      <c r="G1146" s="208"/>
      <c r="H1146" s="210" t="s">
        <v>20</v>
      </c>
      <c r="I1146" s="212"/>
      <c r="J1146" s="208"/>
      <c r="K1146" s="208"/>
      <c r="L1146" s="213"/>
      <c r="M1146" s="214"/>
      <c r="N1146" s="215"/>
      <c r="O1146" s="215"/>
      <c r="P1146" s="215"/>
      <c r="Q1146" s="215"/>
      <c r="R1146" s="215"/>
      <c r="S1146" s="215"/>
      <c r="T1146" s="216"/>
      <c r="AT1146" s="217" t="s">
        <v>162</v>
      </c>
      <c r="AU1146" s="217" t="s">
        <v>78</v>
      </c>
      <c r="AV1146" s="13" t="s">
        <v>76</v>
      </c>
      <c r="AW1146" s="13" t="s">
        <v>31</v>
      </c>
      <c r="AX1146" s="13" t="s">
        <v>69</v>
      </c>
      <c r="AY1146" s="217" t="s">
        <v>153</v>
      </c>
    </row>
    <row r="1147" spans="2:51" s="14" customFormat="1" ht="11.25">
      <c r="B1147" s="218"/>
      <c r="C1147" s="219"/>
      <c r="D1147" s="209" t="s">
        <v>162</v>
      </c>
      <c r="E1147" s="220" t="s">
        <v>20</v>
      </c>
      <c r="F1147" s="221" t="s">
        <v>1170</v>
      </c>
      <c r="G1147" s="219"/>
      <c r="H1147" s="222">
        <v>54.518999999999998</v>
      </c>
      <c r="I1147" s="223"/>
      <c r="J1147" s="219"/>
      <c r="K1147" s="219"/>
      <c r="L1147" s="224"/>
      <c r="M1147" s="225"/>
      <c r="N1147" s="226"/>
      <c r="O1147" s="226"/>
      <c r="P1147" s="226"/>
      <c r="Q1147" s="226"/>
      <c r="R1147" s="226"/>
      <c r="S1147" s="226"/>
      <c r="T1147" s="227"/>
      <c r="AT1147" s="228" t="s">
        <v>162</v>
      </c>
      <c r="AU1147" s="228" t="s">
        <v>78</v>
      </c>
      <c r="AV1147" s="14" t="s">
        <v>78</v>
      </c>
      <c r="AW1147" s="14" t="s">
        <v>31</v>
      </c>
      <c r="AX1147" s="14" t="s">
        <v>69</v>
      </c>
      <c r="AY1147" s="228" t="s">
        <v>153</v>
      </c>
    </row>
    <row r="1148" spans="2:51" s="14" customFormat="1" ht="11.25">
      <c r="B1148" s="218"/>
      <c r="C1148" s="219"/>
      <c r="D1148" s="209" t="s">
        <v>162</v>
      </c>
      <c r="E1148" s="220" t="s">
        <v>20</v>
      </c>
      <c r="F1148" s="221" t="s">
        <v>1171</v>
      </c>
      <c r="G1148" s="219"/>
      <c r="H1148" s="222">
        <v>15.29</v>
      </c>
      <c r="I1148" s="223"/>
      <c r="J1148" s="219"/>
      <c r="K1148" s="219"/>
      <c r="L1148" s="224"/>
      <c r="M1148" s="225"/>
      <c r="N1148" s="226"/>
      <c r="O1148" s="226"/>
      <c r="P1148" s="226"/>
      <c r="Q1148" s="226"/>
      <c r="R1148" s="226"/>
      <c r="S1148" s="226"/>
      <c r="T1148" s="227"/>
      <c r="AT1148" s="228" t="s">
        <v>162</v>
      </c>
      <c r="AU1148" s="228" t="s">
        <v>78</v>
      </c>
      <c r="AV1148" s="14" t="s">
        <v>78</v>
      </c>
      <c r="AW1148" s="14" t="s">
        <v>31</v>
      </c>
      <c r="AX1148" s="14" t="s">
        <v>69</v>
      </c>
      <c r="AY1148" s="228" t="s">
        <v>153</v>
      </c>
    </row>
    <row r="1149" spans="2:51" s="13" customFormat="1" ht="11.25">
      <c r="B1149" s="207"/>
      <c r="C1149" s="208"/>
      <c r="D1149" s="209" t="s">
        <v>162</v>
      </c>
      <c r="E1149" s="210" t="s">
        <v>20</v>
      </c>
      <c r="F1149" s="211" t="s">
        <v>1172</v>
      </c>
      <c r="G1149" s="208"/>
      <c r="H1149" s="210" t="s">
        <v>20</v>
      </c>
      <c r="I1149" s="212"/>
      <c r="J1149" s="208"/>
      <c r="K1149" s="208"/>
      <c r="L1149" s="213"/>
      <c r="M1149" s="214"/>
      <c r="N1149" s="215"/>
      <c r="O1149" s="215"/>
      <c r="P1149" s="215"/>
      <c r="Q1149" s="215"/>
      <c r="R1149" s="215"/>
      <c r="S1149" s="215"/>
      <c r="T1149" s="216"/>
      <c r="AT1149" s="217" t="s">
        <v>162</v>
      </c>
      <c r="AU1149" s="217" t="s">
        <v>78</v>
      </c>
      <c r="AV1149" s="13" t="s">
        <v>76</v>
      </c>
      <c r="AW1149" s="13" t="s">
        <v>31</v>
      </c>
      <c r="AX1149" s="13" t="s">
        <v>69</v>
      </c>
      <c r="AY1149" s="217" t="s">
        <v>153</v>
      </c>
    </row>
    <row r="1150" spans="2:51" s="14" customFormat="1" ht="11.25">
      <c r="B1150" s="218"/>
      <c r="C1150" s="219"/>
      <c r="D1150" s="209" t="s">
        <v>162</v>
      </c>
      <c r="E1150" s="220" t="s">
        <v>20</v>
      </c>
      <c r="F1150" s="221" t="s">
        <v>1173</v>
      </c>
      <c r="G1150" s="219"/>
      <c r="H1150" s="222">
        <v>40.466999999999999</v>
      </c>
      <c r="I1150" s="223"/>
      <c r="J1150" s="219"/>
      <c r="K1150" s="219"/>
      <c r="L1150" s="224"/>
      <c r="M1150" s="225"/>
      <c r="N1150" s="226"/>
      <c r="O1150" s="226"/>
      <c r="P1150" s="226"/>
      <c r="Q1150" s="226"/>
      <c r="R1150" s="226"/>
      <c r="S1150" s="226"/>
      <c r="T1150" s="227"/>
      <c r="AT1150" s="228" t="s">
        <v>162</v>
      </c>
      <c r="AU1150" s="228" t="s">
        <v>78</v>
      </c>
      <c r="AV1150" s="14" t="s">
        <v>78</v>
      </c>
      <c r="AW1150" s="14" t="s">
        <v>31</v>
      </c>
      <c r="AX1150" s="14" t="s">
        <v>69</v>
      </c>
      <c r="AY1150" s="228" t="s">
        <v>153</v>
      </c>
    </row>
    <row r="1151" spans="2:51" s="14" customFormat="1" ht="11.25">
      <c r="B1151" s="218"/>
      <c r="C1151" s="219"/>
      <c r="D1151" s="209" t="s">
        <v>162</v>
      </c>
      <c r="E1151" s="220" t="s">
        <v>20</v>
      </c>
      <c r="F1151" s="221" t="s">
        <v>1174</v>
      </c>
      <c r="G1151" s="219"/>
      <c r="H1151" s="222">
        <v>10.24</v>
      </c>
      <c r="I1151" s="223"/>
      <c r="J1151" s="219"/>
      <c r="K1151" s="219"/>
      <c r="L1151" s="224"/>
      <c r="M1151" s="225"/>
      <c r="N1151" s="226"/>
      <c r="O1151" s="226"/>
      <c r="P1151" s="226"/>
      <c r="Q1151" s="226"/>
      <c r="R1151" s="226"/>
      <c r="S1151" s="226"/>
      <c r="T1151" s="227"/>
      <c r="AT1151" s="228" t="s">
        <v>162</v>
      </c>
      <c r="AU1151" s="228" t="s">
        <v>78</v>
      </c>
      <c r="AV1151" s="14" t="s">
        <v>78</v>
      </c>
      <c r="AW1151" s="14" t="s">
        <v>31</v>
      </c>
      <c r="AX1151" s="14" t="s">
        <v>69</v>
      </c>
      <c r="AY1151" s="228" t="s">
        <v>153</v>
      </c>
    </row>
    <row r="1152" spans="2:51" s="13" customFormat="1" ht="11.25">
      <c r="B1152" s="207"/>
      <c r="C1152" s="208"/>
      <c r="D1152" s="209" t="s">
        <v>162</v>
      </c>
      <c r="E1152" s="210" t="s">
        <v>20</v>
      </c>
      <c r="F1152" s="211" t="s">
        <v>1175</v>
      </c>
      <c r="G1152" s="208"/>
      <c r="H1152" s="210" t="s">
        <v>20</v>
      </c>
      <c r="I1152" s="212"/>
      <c r="J1152" s="208"/>
      <c r="K1152" s="208"/>
      <c r="L1152" s="213"/>
      <c r="M1152" s="214"/>
      <c r="N1152" s="215"/>
      <c r="O1152" s="215"/>
      <c r="P1152" s="215"/>
      <c r="Q1152" s="215"/>
      <c r="R1152" s="215"/>
      <c r="S1152" s="215"/>
      <c r="T1152" s="216"/>
      <c r="AT1152" s="217" t="s">
        <v>162</v>
      </c>
      <c r="AU1152" s="217" t="s">
        <v>78</v>
      </c>
      <c r="AV1152" s="13" t="s">
        <v>76</v>
      </c>
      <c r="AW1152" s="13" t="s">
        <v>31</v>
      </c>
      <c r="AX1152" s="13" t="s">
        <v>69</v>
      </c>
      <c r="AY1152" s="217" t="s">
        <v>153</v>
      </c>
    </row>
    <row r="1153" spans="1:65" s="14" customFormat="1" ht="22.5">
      <c r="B1153" s="218"/>
      <c r="C1153" s="219"/>
      <c r="D1153" s="209" t="s">
        <v>162</v>
      </c>
      <c r="E1153" s="220" t="s">
        <v>20</v>
      </c>
      <c r="F1153" s="221" t="s">
        <v>1176</v>
      </c>
      <c r="G1153" s="219"/>
      <c r="H1153" s="222">
        <v>48.722999999999999</v>
      </c>
      <c r="I1153" s="223"/>
      <c r="J1153" s="219"/>
      <c r="K1153" s="219"/>
      <c r="L1153" s="224"/>
      <c r="M1153" s="225"/>
      <c r="N1153" s="226"/>
      <c r="O1153" s="226"/>
      <c r="P1153" s="226"/>
      <c r="Q1153" s="226"/>
      <c r="R1153" s="226"/>
      <c r="S1153" s="226"/>
      <c r="T1153" s="227"/>
      <c r="AT1153" s="228" t="s">
        <v>162</v>
      </c>
      <c r="AU1153" s="228" t="s">
        <v>78</v>
      </c>
      <c r="AV1153" s="14" t="s">
        <v>78</v>
      </c>
      <c r="AW1153" s="14" t="s">
        <v>31</v>
      </c>
      <c r="AX1153" s="14" t="s">
        <v>69</v>
      </c>
      <c r="AY1153" s="228" t="s">
        <v>153</v>
      </c>
    </row>
    <row r="1154" spans="1:65" s="14" customFormat="1" ht="11.25">
      <c r="B1154" s="218"/>
      <c r="C1154" s="219"/>
      <c r="D1154" s="209" t="s">
        <v>162</v>
      </c>
      <c r="E1154" s="220" t="s">
        <v>20</v>
      </c>
      <c r="F1154" s="221" t="s">
        <v>1177</v>
      </c>
      <c r="G1154" s="219"/>
      <c r="H1154" s="222">
        <v>7.99</v>
      </c>
      <c r="I1154" s="223"/>
      <c r="J1154" s="219"/>
      <c r="K1154" s="219"/>
      <c r="L1154" s="224"/>
      <c r="M1154" s="225"/>
      <c r="N1154" s="226"/>
      <c r="O1154" s="226"/>
      <c r="P1154" s="226"/>
      <c r="Q1154" s="226"/>
      <c r="R1154" s="226"/>
      <c r="S1154" s="226"/>
      <c r="T1154" s="227"/>
      <c r="AT1154" s="228" t="s">
        <v>162</v>
      </c>
      <c r="AU1154" s="228" t="s">
        <v>78</v>
      </c>
      <c r="AV1154" s="14" t="s">
        <v>78</v>
      </c>
      <c r="AW1154" s="14" t="s">
        <v>31</v>
      </c>
      <c r="AX1154" s="14" t="s">
        <v>69</v>
      </c>
      <c r="AY1154" s="228" t="s">
        <v>153</v>
      </c>
    </row>
    <row r="1155" spans="1:65" s="15" customFormat="1" ht="11.25">
      <c r="B1155" s="229"/>
      <c r="C1155" s="230"/>
      <c r="D1155" s="209" t="s">
        <v>162</v>
      </c>
      <c r="E1155" s="231" t="s">
        <v>20</v>
      </c>
      <c r="F1155" s="232" t="s">
        <v>173</v>
      </c>
      <c r="G1155" s="230"/>
      <c r="H1155" s="233">
        <v>1566.932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AT1155" s="239" t="s">
        <v>162</v>
      </c>
      <c r="AU1155" s="239" t="s">
        <v>78</v>
      </c>
      <c r="AV1155" s="15" t="s">
        <v>92</v>
      </c>
      <c r="AW1155" s="15" t="s">
        <v>31</v>
      </c>
      <c r="AX1155" s="15" t="s">
        <v>69</v>
      </c>
      <c r="AY1155" s="239" t="s">
        <v>153</v>
      </c>
    </row>
    <row r="1156" spans="1:65" s="13" customFormat="1" ht="11.25">
      <c r="B1156" s="207"/>
      <c r="C1156" s="208"/>
      <c r="D1156" s="209" t="s">
        <v>162</v>
      </c>
      <c r="E1156" s="210" t="s">
        <v>20</v>
      </c>
      <c r="F1156" s="211" t="s">
        <v>1178</v>
      </c>
      <c r="G1156" s="208"/>
      <c r="H1156" s="210" t="s">
        <v>20</v>
      </c>
      <c r="I1156" s="212"/>
      <c r="J1156" s="208"/>
      <c r="K1156" s="208"/>
      <c r="L1156" s="213"/>
      <c r="M1156" s="214"/>
      <c r="N1156" s="215"/>
      <c r="O1156" s="215"/>
      <c r="P1156" s="215"/>
      <c r="Q1156" s="215"/>
      <c r="R1156" s="215"/>
      <c r="S1156" s="215"/>
      <c r="T1156" s="216"/>
      <c r="AT1156" s="217" t="s">
        <v>162</v>
      </c>
      <c r="AU1156" s="217" t="s">
        <v>78</v>
      </c>
      <c r="AV1156" s="13" t="s">
        <v>76</v>
      </c>
      <c r="AW1156" s="13" t="s">
        <v>31</v>
      </c>
      <c r="AX1156" s="13" t="s">
        <v>69</v>
      </c>
      <c r="AY1156" s="217" t="s">
        <v>153</v>
      </c>
    </row>
    <row r="1157" spans="1:65" s="14" customFormat="1" ht="11.25">
      <c r="B1157" s="218"/>
      <c r="C1157" s="219"/>
      <c r="D1157" s="209" t="s">
        <v>162</v>
      </c>
      <c r="E1157" s="220" t="s">
        <v>20</v>
      </c>
      <c r="F1157" s="221" t="s">
        <v>1179</v>
      </c>
      <c r="G1157" s="219"/>
      <c r="H1157" s="222">
        <v>78.346999999999994</v>
      </c>
      <c r="I1157" s="223"/>
      <c r="J1157" s="219"/>
      <c r="K1157" s="219"/>
      <c r="L1157" s="224"/>
      <c r="M1157" s="225"/>
      <c r="N1157" s="226"/>
      <c r="O1157" s="226"/>
      <c r="P1157" s="226"/>
      <c r="Q1157" s="226"/>
      <c r="R1157" s="226"/>
      <c r="S1157" s="226"/>
      <c r="T1157" s="227"/>
      <c r="AT1157" s="228" t="s">
        <v>162</v>
      </c>
      <c r="AU1157" s="228" t="s">
        <v>78</v>
      </c>
      <c r="AV1157" s="14" t="s">
        <v>78</v>
      </c>
      <c r="AW1157" s="14" t="s">
        <v>31</v>
      </c>
      <c r="AX1157" s="14" t="s">
        <v>69</v>
      </c>
      <c r="AY1157" s="228" t="s">
        <v>153</v>
      </c>
    </row>
    <row r="1158" spans="1:65" s="16" customFormat="1" ht="11.25">
      <c r="B1158" s="240"/>
      <c r="C1158" s="241"/>
      <c r="D1158" s="209" t="s">
        <v>162</v>
      </c>
      <c r="E1158" s="242" t="s">
        <v>20</v>
      </c>
      <c r="F1158" s="243" t="s">
        <v>176</v>
      </c>
      <c r="G1158" s="241"/>
      <c r="H1158" s="244">
        <v>1645.279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AT1158" s="250" t="s">
        <v>162</v>
      </c>
      <c r="AU1158" s="250" t="s">
        <v>78</v>
      </c>
      <c r="AV1158" s="16" t="s">
        <v>160</v>
      </c>
      <c r="AW1158" s="16" t="s">
        <v>31</v>
      </c>
      <c r="AX1158" s="16" t="s">
        <v>76</v>
      </c>
      <c r="AY1158" s="250" t="s">
        <v>153</v>
      </c>
    </row>
    <row r="1159" spans="1:65" s="12" customFormat="1" ht="22.9" customHeight="1">
      <c r="B1159" s="178"/>
      <c r="C1159" s="179"/>
      <c r="D1159" s="180" t="s">
        <v>68</v>
      </c>
      <c r="E1159" s="192" t="s">
        <v>1180</v>
      </c>
      <c r="F1159" s="192" t="s">
        <v>1181</v>
      </c>
      <c r="G1159" s="179"/>
      <c r="H1159" s="179"/>
      <c r="I1159" s="182"/>
      <c r="J1159" s="193">
        <f>BK1159</f>
        <v>0</v>
      </c>
      <c r="K1159" s="179"/>
      <c r="L1159" s="184"/>
      <c r="M1159" s="185"/>
      <c r="N1159" s="186"/>
      <c r="O1159" s="186"/>
      <c r="P1159" s="187">
        <f>SUM(P1160:P1178)</f>
        <v>0</v>
      </c>
      <c r="Q1159" s="186"/>
      <c r="R1159" s="187">
        <f>SUM(R1160:R1178)</f>
        <v>0.10879999999999999</v>
      </c>
      <c r="S1159" s="186"/>
      <c r="T1159" s="188">
        <f>SUM(T1160:T1178)</f>
        <v>0</v>
      </c>
      <c r="AR1159" s="189" t="s">
        <v>78</v>
      </c>
      <c r="AT1159" s="190" t="s">
        <v>68</v>
      </c>
      <c r="AU1159" s="190" t="s">
        <v>76</v>
      </c>
      <c r="AY1159" s="189" t="s">
        <v>153</v>
      </c>
      <c r="BK1159" s="191">
        <f>SUM(BK1160:BK1178)</f>
        <v>0</v>
      </c>
    </row>
    <row r="1160" spans="1:65" s="2" customFormat="1" ht="36" customHeight="1">
      <c r="A1160" s="36"/>
      <c r="B1160" s="37"/>
      <c r="C1160" s="194" t="s">
        <v>1182</v>
      </c>
      <c r="D1160" s="194" t="s">
        <v>155</v>
      </c>
      <c r="E1160" s="195" t="s">
        <v>1183</v>
      </c>
      <c r="F1160" s="196" t="s">
        <v>1184</v>
      </c>
      <c r="G1160" s="197" t="s">
        <v>208</v>
      </c>
      <c r="H1160" s="198">
        <v>87.515000000000001</v>
      </c>
      <c r="I1160" s="199"/>
      <c r="J1160" s="200">
        <f>ROUND(I1160*H1160,2)</f>
        <v>0</v>
      </c>
      <c r="K1160" s="196" t="s">
        <v>159</v>
      </c>
      <c r="L1160" s="41"/>
      <c r="M1160" s="201" t="s">
        <v>20</v>
      </c>
      <c r="N1160" s="202" t="s">
        <v>40</v>
      </c>
      <c r="O1160" s="66"/>
      <c r="P1160" s="203">
        <f>O1160*H1160</f>
        <v>0</v>
      </c>
      <c r="Q1160" s="203">
        <v>0</v>
      </c>
      <c r="R1160" s="203">
        <f>Q1160*H1160</f>
        <v>0</v>
      </c>
      <c r="S1160" s="203">
        <v>0</v>
      </c>
      <c r="T1160" s="204">
        <f>S1160*H1160</f>
        <v>0</v>
      </c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R1160" s="205" t="s">
        <v>304</v>
      </c>
      <c r="AT1160" s="205" t="s">
        <v>155</v>
      </c>
      <c r="AU1160" s="205" t="s">
        <v>78</v>
      </c>
      <c r="AY1160" s="19" t="s">
        <v>153</v>
      </c>
      <c r="BE1160" s="206">
        <f>IF(N1160="základní",J1160,0)</f>
        <v>0</v>
      </c>
      <c r="BF1160" s="206">
        <f>IF(N1160="snížená",J1160,0)</f>
        <v>0</v>
      </c>
      <c r="BG1160" s="206">
        <f>IF(N1160="zákl. přenesená",J1160,0)</f>
        <v>0</v>
      </c>
      <c r="BH1160" s="206">
        <f>IF(N1160="sníž. přenesená",J1160,0)</f>
        <v>0</v>
      </c>
      <c r="BI1160" s="206">
        <f>IF(N1160="nulová",J1160,0)</f>
        <v>0</v>
      </c>
      <c r="BJ1160" s="19" t="s">
        <v>76</v>
      </c>
      <c r="BK1160" s="206">
        <f>ROUND(I1160*H1160,2)</f>
        <v>0</v>
      </c>
      <c r="BL1160" s="19" t="s">
        <v>304</v>
      </c>
      <c r="BM1160" s="205" t="s">
        <v>1185</v>
      </c>
    </row>
    <row r="1161" spans="1:65" s="2" customFormat="1" ht="19.5">
      <c r="A1161" s="36"/>
      <c r="B1161" s="37"/>
      <c r="C1161" s="38"/>
      <c r="D1161" s="209" t="s">
        <v>315</v>
      </c>
      <c r="E1161" s="38"/>
      <c r="F1161" s="251" t="s">
        <v>1186</v>
      </c>
      <c r="G1161" s="38"/>
      <c r="H1161" s="38"/>
      <c r="I1161" s="117"/>
      <c r="J1161" s="38"/>
      <c r="K1161" s="38"/>
      <c r="L1161" s="41"/>
      <c r="M1161" s="252"/>
      <c r="N1161" s="253"/>
      <c r="O1161" s="66"/>
      <c r="P1161" s="66"/>
      <c r="Q1161" s="66"/>
      <c r="R1161" s="66"/>
      <c r="S1161" s="66"/>
      <c r="T1161" s="67"/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T1161" s="19" t="s">
        <v>315</v>
      </c>
      <c r="AU1161" s="19" t="s">
        <v>78</v>
      </c>
    </row>
    <row r="1162" spans="1:65" s="13" customFormat="1" ht="11.25">
      <c r="B1162" s="207"/>
      <c r="C1162" s="208"/>
      <c r="D1162" s="209" t="s">
        <v>162</v>
      </c>
      <c r="E1162" s="210" t="s">
        <v>20</v>
      </c>
      <c r="F1162" s="211" t="s">
        <v>1075</v>
      </c>
      <c r="G1162" s="208"/>
      <c r="H1162" s="210" t="s">
        <v>20</v>
      </c>
      <c r="I1162" s="212"/>
      <c r="J1162" s="208"/>
      <c r="K1162" s="208"/>
      <c r="L1162" s="213"/>
      <c r="M1162" s="214"/>
      <c r="N1162" s="215"/>
      <c r="O1162" s="215"/>
      <c r="P1162" s="215"/>
      <c r="Q1162" s="215"/>
      <c r="R1162" s="215"/>
      <c r="S1162" s="215"/>
      <c r="T1162" s="216"/>
      <c r="AT1162" s="217" t="s">
        <v>162</v>
      </c>
      <c r="AU1162" s="217" t="s">
        <v>78</v>
      </c>
      <c r="AV1162" s="13" t="s">
        <v>76</v>
      </c>
      <c r="AW1162" s="13" t="s">
        <v>31</v>
      </c>
      <c r="AX1162" s="13" t="s">
        <v>69</v>
      </c>
      <c r="AY1162" s="217" t="s">
        <v>153</v>
      </c>
    </row>
    <row r="1163" spans="1:65" s="14" customFormat="1" ht="11.25">
      <c r="B1163" s="218"/>
      <c r="C1163" s="219"/>
      <c r="D1163" s="209" t="s">
        <v>162</v>
      </c>
      <c r="E1163" s="220" t="s">
        <v>20</v>
      </c>
      <c r="F1163" s="221" t="s">
        <v>1076</v>
      </c>
      <c r="G1163" s="219"/>
      <c r="H1163" s="222">
        <v>18.515000000000001</v>
      </c>
      <c r="I1163" s="223"/>
      <c r="J1163" s="219"/>
      <c r="K1163" s="219"/>
      <c r="L1163" s="224"/>
      <c r="M1163" s="225"/>
      <c r="N1163" s="226"/>
      <c r="O1163" s="226"/>
      <c r="P1163" s="226"/>
      <c r="Q1163" s="226"/>
      <c r="R1163" s="226"/>
      <c r="S1163" s="226"/>
      <c r="T1163" s="227"/>
      <c r="AT1163" s="228" t="s">
        <v>162</v>
      </c>
      <c r="AU1163" s="228" t="s">
        <v>78</v>
      </c>
      <c r="AV1163" s="14" t="s">
        <v>78</v>
      </c>
      <c r="AW1163" s="14" t="s">
        <v>31</v>
      </c>
      <c r="AX1163" s="14" t="s">
        <v>69</v>
      </c>
      <c r="AY1163" s="228" t="s">
        <v>153</v>
      </c>
    </row>
    <row r="1164" spans="1:65" s="14" customFormat="1" ht="11.25">
      <c r="B1164" s="218"/>
      <c r="C1164" s="219"/>
      <c r="D1164" s="209" t="s">
        <v>162</v>
      </c>
      <c r="E1164" s="220" t="s">
        <v>20</v>
      </c>
      <c r="F1164" s="221" t="s">
        <v>1077</v>
      </c>
      <c r="G1164" s="219"/>
      <c r="H1164" s="222">
        <v>69</v>
      </c>
      <c r="I1164" s="223"/>
      <c r="J1164" s="219"/>
      <c r="K1164" s="219"/>
      <c r="L1164" s="224"/>
      <c r="M1164" s="225"/>
      <c r="N1164" s="226"/>
      <c r="O1164" s="226"/>
      <c r="P1164" s="226"/>
      <c r="Q1164" s="226"/>
      <c r="R1164" s="226"/>
      <c r="S1164" s="226"/>
      <c r="T1164" s="227"/>
      <c r="AT1164" s="228" t="s">
        <v>162</v>
      </c>
      <c r="AU1164" s="228" t="s">
        <v>78</v>
      </c>
      <c r="AV1164" s="14" t="s">
        <v>78</v>
      </c>
      <c r="AW1164" s="14" t="s">
        <v>31</v>
      </c>
      <c r="AX1164" s="14" t="s">
        <v>69</v>
      </c>
      <c r="AY1164" s="228" t="s">
        <v>153</v>
      </c>
    </row>
    <row r="1165" spans="1:65" s="16" customFormat="1" ht="11.25">
      <c r="B1165" s="240"/>
      <c r="C1165" s="241"/>
      <c r="D1165" s="209" t="s">
        <v>162</v>
      </c>
      <c r="E1165" s="242" t="s">
        <v>20</v>
      </c>
      <c r="F1165" s="243" t="s">
        <v>176</v>
      </c>
      <c r="G1165" s="241"/>
      <c r="H1165" s="244">
        <v>87.515000000000001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AT1165" s="250" t="s">
        <v>162</v>
      </c>
      <c r="AU1165" s="250" t="s">
        <v>78</v>
      </c>
      <c r="AV1165" s="16" t="s">
        <v>160</v>
      </c>
      <c r="AW1165" s="16" t="s">
        <v>31</v>
      </c>
      <c r="AX1165" s="16" t="s">
        <v>76</v>
      </c>
      <c r="AY1165" s="250" t="s">
        <v>153</v>
      </c>
    </row>
    <row r="1166" spans="1:65" s="2" customFormat="1" ht="24" customHeight="1">
      <c r="A1166" s="36"/>
      <c r="B1166" s="37"/>
      <c r="C1166" s="254" t="s">
        <v>1187</v>
      </c>
      <c r="D1166" s="254" t="s">
        <v>332</v>
      </c>
      <c r="E1166" s="255" t="s">
        <v>1188</v>
      </c>
      <c r="F1166" s="256" t="s">
        <v>1189</v>
      </c>
      <c r="G1166" s="257" t="s">
        <v>179</v>
      </c>
      <c r="H1166" s="258">
        <v>128</v>
      </c>
      <c r="I1166" s="259"/>
      <c r="J1166" s="260">
        <f>ROUND(I1166*H1166,2)</f>
        <v>0</v>
      </c>
      <c r="K1166" s="256" t="s">
        <v>159</v>
      </c>
      <c r="L1166" s="261"/>
      <c r="M1166" s="262" t="s">
        <v>20</v>
      </c>
      <c r="N1166" s="263" t="s">
        <v>40</v>
      </c>
      <c r="O1166" s="66"/>
      <c r="P1166" s="203">
        <f>O1166*H1166</f>
        <v>0</v>
      </c>
      <c r="Q1166" s="203">
        <v>8.4999999999999995E-4</v>
      </c>
      <c r="R1166" s="203">
        <f>Q1166*H1166</f>
        <v>0.10879999999999999</v>
      </c>
      <c r="S1166" s="203">
        <v>0</v>
      </c>
      <c r="T1166" s="204">
        <f>S1166*H1166</f>
        <v>0</v>
      </c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R1166" s="205" t="s">
        <v>423</v>
      </c>
      <c r="AT1166" s="205" t="s">
        <v>332</v>
      </c>
      <c r="AU1166" s="205" t="s">
        <v>78</v>
      </c>
      <c r="AY1166" s="19" t="s">
        <v>153</v>
      </c>
      <c r="BE1166" s="206">
        <f>IF(N1166="základní",J1166,0)</f>
        <v>0</v>
      </c>
      <c r="BF1166" s="206">
        <f>IF(N1166="snížená",J1166,0)</f>
        <v>0</v>
      </c>
      <c r="BG1166" s="206">
        <f>IF(N1166="zákl. přenesená",J1166,0)</f>
        <v>0</v>
      </c>
      <c r="BH1166" s="206">
        <f>IF(N1166="sníž. přenesená",J1166,0)</f>
        <v>0</v>
      </c>
      <c r="BI1166" s="206">
        <f>IF(N1166="nulová",J1166,0)</f>
        <v>0</v>
      </c>
      <c r="BJ1166" s="19" t="s">
        <v>76</v>
      </c>
      <c r="BK1166" s="206">
        <f>ROUND(I1166*H1166,2)</f>
        <v>0</v>
      </c>
      <c r="BL1166" s="19" t="s">
        <v>304</v>
      </c>
      <c r="BM1166" s="205" t="s">
        <v>1190</v>
      </c>
    </row>
    <row r="1167" spans="1:65" s="13" customFormat="1" ht="11.25">
      <c r="B1167" s="207"/>
      <c r="C1167" s="208"/>
      <c r="D1167" s="209" t="s">
        <v>162</v>
      </c>
      <c r="E1167" s="210" t="s">
        <v>20</v>
      </c>
      <c r="F1167" s="211" t="s">
        <v>1075</v>
      </c>
      <c r="G1167" s="208"/>
      <c r="H1167" s="210" t="s">
        <v>20</v>
      </c>
      <c r="I1167" s="212"/>
      <c r="J1167" s="208"/>
      <c r="K1167" s="208"/>
      <c r="L1167" s="213"/>
      <c r="M1167" s="214"/>
      <c r="N1167" s="215"/>
      <c r="O1167" s="215"/>
      <c r="P1167" s="215"/>
      <c r="Q1167" s="215"/>
      <c r="R1167" s="215"/>
      <c r="S1167" s="215"/>
      <c r="T1167" s="216"/>
      <c r="AT1167" s="217" t="s">
        <v>162</v>
      </c>
      <c r="AU1167" s="217" t="s">
        <v>78</v>
      </c>
      <c r="AV1167" s="13" t="s">
        <v>76</v>
      </c>
      <c r="AW1167" s="13" t="s">
        <v>31</v>
      </c>
      <c r="AX1167" s="13" t="s">
        <v>69</v>
      </c>
      <c r="AY1167" s="217" t="s">
        <v>153</v>
      </c>
    </row>
    <row r="1168" spans="1:65" s="14" customFormat="1" ht="11.25">
      <c r="B1168" s="218"/>
      <c r="C1168" s="219"/>
      <c r="D1168" s="209" t="s">
        <v>162</v>
      </c>
      <c r="E1168" s="220" t="s">
        <v>20</v>
      </c>
      <c r="F1168" s="221" t="s">
        <v>1191</v>
      </c>
      <c r="G1168" s="219"/>
      <c r="H1168" s="222">
        <v>28</v>
      </c>
      <c r="I1168" s="223"/>
      <c r="J1168" s="219"/>
      <c r="K1168" s="219"/>
      <c r="L1168" s="224"/>
      <c r="M1168" s="225"/>
      <c r="N1168" s="226"/>
      <c r="O1168" s="226"/>
      <c r="P1168" s="226"/>
      <c r="Q1168" s="226"/>
      <c r="R1168" s="226"/>
      <c r="S1168" s="226"/>
      <c r="T1168" s="227"/>
      <c r="AT1168" s="228" t="s">
        <v>162</v>
      </c>
      <c r="AU1168" s="228" t="s">
        <v>78</v>
      </c>
      <c r="AV1168" s="14" t="s">
        <v>78</v>
      </c>
      <c r="AW1168" s="14" t="s">
        <v>31</v>
      </c>
      <c r="AX1168" s="14" t="s">
        <v>69</v>
      </c>
      <c r="AY1168" s="228" t="s">
        <v>153</v>
      </c>
    </row>
    <row r="1169" spans="1:65" s="14" customFormat="1" ht="11.25">
      <c r="B1169" s="218"/>
      <c r="C1169" s="219"/>
      <c r="D1169" s="209" t="s">
        <v>162</v>
      </c>
      <c r="E1169" s="220" t="s">
        <v>20</v>
      </c>
      <c r="F1169" s="221" t="s">
        <v>1192</v>
      </c>
      <c r="G1169" s="219"/>
      <c r="H1169" s="222">
        <v>100</v>
      </c>
      <c r="I1169" s="223"/>
      <c r="J1169" s="219"/>
      <c r="K1169" s="219"/>
      <c r="L1169" s="224"/>
      <c r="M1169" s="225"/>
      <c r="N1169" s="226"/>
      <c r="O1169" s="226"/>
      <c r="P1169" s="226"/>
      <c r="Q1169" s="226"/>
      <c r="R1169" s="226"/>
      <c r="S1169" s="226"/>
      <c r="T1169" s="227"/>
      <c r="AT1169" s="228" t="s">
        <v>162</v>
      </c>
      <c r="AU1169" s="228" t="s">
        <v>78</v>
      </c>
      <c r="AV1169" s="14" t="s">
        <v>78</v>
      </c>
      <c r="AW1169" s="14" t="s">
        <v>31</v>
      </c>
      <c r="AX1169" s="14" t="s">
        <v>69</v>
      </c>
      <c r="AY1169" s="228" t="s">
        <v>153</v>
      </c>
    </row>
    <row r="1170" spans="1:65" s="16" customFormat="1" ht="11.25">
      <c r="B1170" s="240"/>
      <c r="C1170" s="241"/>
      <c r="D1170" s="209" t="s">
        <v>162</v>
      </c>
      <c r="E1170" s="242" t="s">
        <v>20</v>
      </c>
      <c r="F1170" s="243" t="s">
        <v>176</v>
      </c>
      <c r="G1170" s="241"/>
      <c r="H1170" s="244">
        <v>128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AT1170" s="250" t="s">
        <v>162</v>
      </c>
      <c r="AU1170" s="250" t="s">
        <v>78</v>
      </c>
      <c r="AV1170" s="16" t="s">
        <v>160</v>
      </c>
      <c r="AW1170" s="16" t="s">
        <v>31</v>
      </c>
      <c r="AX1170" s="16" t="s">
        <v>76</v>
      </c>
      <c r="AY1170" s="250" t="s">
        <v>153</v>
      </c>
    </row>
    <row r="1171" spans="1:65" s="2" customFormat="1" ht="16.5" customHeight="1">
      <c r="A1171" s="36"/>
      <c r="B1171" s="37"/>
      <c r="C1171" s="194" t="s">
        <v>1193</v>
      </c>
      <c r="D1171" s="194" t="s">
        <v>155</v>
      </c>
      <c r="E1171" s="195" t="s">
        <v>1194</v>
      </c>
      <c r="F1171" s="196" t="s">
        <v>1195</v>
      </c>
      <c r="G1171" s="197" t="s">
        <v>208</v>
      </c>
      <c r="H1171" s="198">
        <v>87.515000000000001</v>
      </c>
      <c r="I1171" s="199"/>
      <c r="J1171" s="200">
        <f>ROUND(I1171*H1171,2)</f>
        <v>0</v>
      </c>
      <c r="K1171" s="196" t="s">
        <v>20</v>
      </c>
      <c r="L1171" s="41"/>
      <c r="M1171" s="201" t="s">
        <v>20</v>
      </c>
      <c r="N1171" s="202" t="s">
        <v>40</v>
      </c>
      <c r="O1171" s="66"/>
      <c r="P1171" s="203">
        <f>O1171*H1171</f>
        <v>0</v>
      </c>
      <c r="Q1171" s="203">
        <v>0</v>
      </c>
      <c r="R1171" s="203">
        <f>Q1171*H1171</f>
        <v>0</v>
      </c>
      <c r="S1171" s="203">
        <v>0</v>
      </c>
      <c r="T1171" s="204">
        <f>S1171*H1171</f>
        <v>0</v>
      </c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R1171" s="205" t="s">
        <v>304</v>
      </c>
      <c r="AT1171" s="205" t="s">
        <v>155</v>
      </c>
      <c r="AU1171" s="205" t="s">
        <v>78</v>
      </c>
      <c r="AY1171" s="19" t="s">
        <v>153</v>
      </c>
      <c r="BE1171" s="206">
        <f>IF(N1171="základní",J1171,0)</f>
        <v>0</v>
      </c>
      <c r="BF1171" s="206">
        <f>IF(N1171="snížená",J1171,0)</f>
        <v>0</v>
      </c>
      <c r="BG1171" s="206">
        <f>IF(N1171="zákl. přenesená",J1171,0)</f>
        <v>0</v>
      </c>
      <c r="BH1171" s="206">
        <f>IF(N1171="sníž. přenesená",J1171,0)</f>
        <v>0</v>
      </c>
      <c r="BI1171" s="206">
        <f>IF(N1171="nulová",J1171,0)</f>
        <v>0</v>
      </c>
      <c r="BJ1171" s="19" t="s">
        <v>76</v>
      </c>
      <c r="BK1171" s="206">
        <f>ROUND(I1171*H1171,2)</f>
        <v>0</v>
      </c>
      <c r="BL1171" s="19" t="s">
        <v>304</v>
      </c>
      <c r="BM1171" s="205" t="s">
        <v>1196</v>
      </c>
    </row>
    <row r="1172" spans="1:65" s="13" customFormat="1" ht="11.25">
      <c r="B1172" s="207"/>
      <c r="C1172" s="208"/>
      <c r="D1172" s="209" t="s">
        <v>162</v>
      </c>
      <c r="E1172" s="210" t="s">
        <v>20</v>
      </c>
      <c r="F1172" s="211" t="s">
        <v>1075</v>
      </c>
      <c r="G1172" s="208"/>
      <c r="H1172" s="210" t="s">
        <v>20</v>
      </c>
      <c r="I1172" s="212"/>
      <c r="J1172" s="208"/>
      <c r="K1172" s="208"/>
      <c r="L1172" s="213"/>
      <c r="M1172" s="214"/>
      <c r="N1172" s="215"/>
      <c r="O1172" s="215"/>
      <c r="P1172" s="215"/>
      <c r="Q1172" s="215"/>
      <c r="R1172" s="215"/>
      <c r="S1172" s="215"/>
      <c r="T1172" s="216"/>
      <c r="AT1172" s="217" t="s">
        <v>162</v>
      </c>
      <c r="AU1172" s="217" t="s">
        <v>78</v>
      </c>
      <c r="AV1172" s="13" t="s">
        <v>76</v>
      </c>
      <c r="AW1172" s="13" t="s">
        <v>31</v>
      </c>
      <c r="AX1172" s="13" t="s">
        <v>69</v>
      </c>
      <c r="AY1172" s="217" t="s">
        <v>153</v>
      </c>
    </row>
    <row r="1173" spans="1:65" s="14" customFormat="1" ht="11.25">
      <c r="B1173" s="218"/>
      <c r="C1173" s="219"/>
      <c r="D1173" s="209" t="s">
        <v>162</v>
      </c>
      <c r="E1173" s="220" t="s">
        <v>20</v>
      </c>
      <c r="F1173" s="221" t="s">
        <v>1076</v>
      </c>
      <c r="G1173" s="219"/>
      <c r="H1173" s="222">
        <v>18.515000000000001</v>
      </c>
      <c r="I1173" s="223"/>
      <c r="J1173" s="219"/>
      <c r="K1173" s="219"/>
      <c r="L1173" s="224"/>
      <c r="M1173" s="225"/>
      <c r="N1173" s="226"/>
      <c r="O1173" s="226"/>
      <c r="P1173" s="226"/>
      <c r="Q1173" s="226"/>
      <c r="R1173" s="226"/>
      <c r="S1173" s="226"/>
      <c r="T1173" s="227"/>
      <c r="AT1173" s="228" t="s">
        <v>162</v>
      </c>
      <c r="AU1173" s="228" t="s">
        <v>78</v>
      </c>
      <c r="AV1173" s="14" t="s">
        <v>78</v>
      </c>
      <c r="AW1173" s="14" t="s">
        <v>31</v>
      </c>
      <c r="AX1173" s="14" t="s">
        <v>69</v>
      </c>
      <c r="AY1173" s="228" t="s">
        <v>153</v>
      </c>
    </row>
    <row r="1174" spans="1:65" s="14" customFormat="1" ht="11.25">
      <c r="B1174" s="218"/>
      <c r="C1174" s="219"/>
      <c r="D1174" s="209" t="s">
        <v>162</v>
      </c>
      <c r="E1174" s="220" t="s">
        <v>20</v>
      </c>
      <c r="F1174" s="221" t="s">
        <v>1077</v>
      </c>
      <c r="G1174" s="219"/>
      <c r="H1174" s="222">
        <v>69</v>
      </c>
      <c r="I1174" s="223"/>
      <c r="J1174" s="219"/>
      <c r="K1174" s="219"/>
      <c r="L1174" s="224"/>
      <c r="M1174" s="225"/>
      <c r="N1174" s="226"/>
      <c r="O1174" s="226"/>
      <c r="P1174" s="226"/>
      <c r="Q1174" s="226"/>
      <c r="R1174" s="226"/>
      <c r="S1174" s="226"/>
      <c r="T1174" s="227"/>
      <c r="AT1174" s="228" t="s">
        <v>162</v>
      </c>
      <c r="AU1174" s="228" t="s">
        <v>78</v>
      </c>
      <c r="AV1174" s="14" t="s">
        <v>78</v>
      </c>
      <c r="AW1174" s="14" t="s">
        <v>31</v>
      </c>
      <c r="AX1174" s="14" t="s">
        <v>69</v>
      </c>
      <c r="AY1174" s="228" t="s">
        <v>153</v>
      </c>
    </row>
    <row r="1175" spans="1:65" s="16" customFormat="1" ht="11.25">
      <c r="B1175" s="240"/>
      <c r="C1175" s="241"/>
      <c r="D1175" s="209" t="s">
        <v>162</v>
      </c>
      <c r="E1175" s="242" t="s">
        <v>20</v>
      </c>
      <c r="F1175" s="243" t="s">
        <v>176</v>
      </c>
      <c r="G1175" s="241"/>
      <c r="H1175" s="244">
        <v>87.515000000000001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AT1175" s="250" t="s">
        <v>162</v>
      </c>
      <c r="AU1175" s="250" t="s">
        <v>78</v>
      </c>
      <c r="AV1175" s="16" t="s">
        <v>160</v>
      </c>
      <c r="AW1175" s="16" t="s">
        <v>31</v>
      </c>
      <c r="AX1175" s="16" t="s">
        <v>76</v>
      </c>
      <c r="AY1175" s="250" t="s">
        <v>153</v>
      </c>
    </row>
    <row r="1176" spans="1:65" s="2" customFormat="1" ht="48" customHeight="1">
      <c r="A1176" s="36"/>
      <c r="B1176" s="37"/>
      <c r="C1176" s="194" t="s">
        <v>1197</v>
      </c>
      <c r="D1176" s="194" t="s">
        <v>155</v>
      </c>
      <c r="E1176" s="195" t="s">
        <v>1198</v>
      </c>
      <c r="F1176" s="196" t="s">
        <v>1199</v>
      </c>
      <c r="G1176" s="197" t="s">
        <v>201</v>
      </c>
      <c r="H1176" s="198">
        <v>0.109</v>
      </c>
      <c r="I1176" s="199"/>
      <c r="J1176" s="200">
        <f>ROUND(I1176*H1176,2)</f>
        <v>0</v>
      </c>
      <c r="K1176" s="196" t="s">
        <v>159</v>
      </c>
      <c r="L1176" s="41"/>
      <c r="M1176" s="201" t="s">
        <v>20</v>
      </c>
      <c r="N1176" s="202" t="s">
        <v>40</v>
      </c>
      <c r="O1176" s="66"/>
      <c r="P1176" s="203">
        <f>O1176*H1176</f>
        <v>0</v>
      </c>
      <c r="Q1176" s="203">
        <v>0</v>
      </c>
      <c r="R1176" s="203">
        <f>Q1176*H1176</f>
        <v>0</v>
      </c>
      <c r="S1176" s="203">
        <v>0</v>
      </c>
      <c r="T1176" s="204">
        <f>S1176*H1176</f>
        <v>0</v>
      </c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R1176" s="205" t="s">
        <v>304</v>
      </c>
      <c r="AT1176" s="205" t="s">
        <v>155</v>
      </c>
      <c r="AU1176" s="205" t="s">
        <v>78</v>
      </c>
      <c r="AY1176" s="19" t="s">
        <v>153</v>
      </c>
      <c r="BE1176" s="206">
        <f>IF(N1176="základní",J1176,0)</f>
        <v>0</v>
      </c>
      <c r="BF1176" s="206">
        <f>IF(N1176="snížená",J1176,0)</f>
        <v>0</v>
      </c>
      <c r="BG1176" s="206">
        <f>IF(N1176="zákl. přenesená",J1176,0)</f>
        <v>0</v>
      </c>
      <c r="BH1176" s="206">
        <f>IF(N1176="sníž. přenesená",J1176,0)</f>
        <v>0</v>
      </c>
      <c r="BI1176" s="206">
        <f>IF(N1176="nulová",J1176,0)</f>
        <v>0</v>
      </c>
      <c r="BJ1176" s="19" t="s">
        <v>76</v>
      </c>
      <c r="BK1176" s="206">
        <f>ROUND(I1176*H1176,2)</f>
        <v>0</v>
      </c>
      <c r="BL1176" s="19" t="s">
        <v>304</v>
      </c>
      <c r="BM1176" s="205" t="s">
        <v>1200</v>
      </c>
    </row>
    <row r="1177" spans="1:65" s="2" customFormat="1" ht="48" customHeight="1">
      <c r="A1177" s="36"/>
      <c r="B1177" s="37"/>
      <c r="C1177" s="194" t="s">
        <v>1201</v>
      </c>
      <c r="D1177" s="194" t="s">
        <v>155</v>
      </c>
      <c r="E1177" s="195" t="s">
        <v>1202</v>
      </c>
      <c r="F1177" s="196" t="s">
        <v>1203</v>
      </c>
      <c r="G1177" s="197" t="s">
        <v>201</v>
      </c>
      <c r="H1177" s="198">
        <v>0.109</v>
      </c>
      <c r="I1177" s="199"/>
      <c r="J1177" s="200">
        <f>ROUND(I1177*H1177,2)</f>
        <v>0</v>
      </c>
      <c r="K1177" s="196" t="s">
        <v>159</v>
      </c>
      <c r="L1177" s="41"/>
      <c r="M1177" s="201" t="s">
        <v>20</v>
      </c>
      <c r="N1177" s="202" t="s">
        <v>40</v>
      </c>
      <c r="O1177" s="66"/>
      <c r="P1177" s="203">
        <f>O1177*H1177</f>
        <v>0</v>
      </c>
      <c r="Q1177" s="203">
        <v>0</v>
      </c>
      <c r="R1177" s="203">
        <f>Q1177*H1177</f>
        <v>0</v>
      </c>
      <c r="S1177" s="203">
        <v>0</v>
      </c>
      <c r="T1177" s="204">
        <f>S1177*H1177</f>
        <v>0</v>
      </c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R1177" s="205" t="s">
        <v>304</v>
      </c>
      <c r="AT1177" s="205" t="s">
        <v>155</v>
      </c>
      <c r="AU1177" s="205" t="s">
        <v>78</v>
      </c>
      <c r="AY1177" s="19" t="s">
        <v>153</v>
      </c>
      <c r="BE1177" s="206">
        <f>IF(N1177="základní",J1177,0)</f>
        <v>0</v>
      </c>
      <c r="BF1177" s="206">
        <f>IF(N1177="snížená",J1177,0)</f>
        <v>0</v>
      </c>
      <c r="BG1177" s="206">
        <f>IF(N1177="zákl. přenesená",J1177,0)</f>
        <v>0</v>
      </c>
      <c r="BH1177" s="206">
        <f>IF(N1177="sníž. přenesená",J1177,0)</f>
        <v>0</v>
      </c>
      <c r="BI1177" s="206">
        <f>IF(N1177="nulová",J1177,0)</f>
        <v>0</v>
      </c>
      <c r="BJ1177" s="19" t="s">
        <v>76</v>
      </c>
      <c r="BK1177" s="206">
        <f>ROUND(I1177*H1177,2)</f>
        <v>0</v>
      </c>
      <c r="BL1177" s="19" t="s">
        <v>304</v>
      </c>
      <c r="BM1177" s="205" t="s">
        <v>1204</v>
      </c>
    </row>
    <row r="1178" spans="1:65" s="2" customFormat="1" ht="48" customHeight="1">
      <c r="A1178" s="36"/>
      <c r="B1178" s="37"/>
      <c r="C1178" s="194" t="s">
        <v>1205</v>
      </c>
      <c r="D1178" s="194" t="s">
        <v>155</v>
      </c>
      <c r="E1178" s="195" t="s">
        <v>1206</v>
      </c>
      <c r="F1178" s="196" t="s">
        <v>1207</v>
      </c>
      <c r="G1178" s="197" t="s">
        <v>201</v>
      </c>
      <c r="H1178" s="198">
        <v>0.109</v>
      </c>
      <c r="I1178" s="199"/>
      <c r="J1178" s="200">
        <f>ROUND(I1178*H1178,2)</f>
        <v>0</v>
      </c>
      <c r="K1178" s="196" t="s">
        <v>159</v>
      </c>
      <c r="L1178" s="41"/>
      <c r="M1178" s="264" t="s">
        <v>20</v>
      </c>
      <c r="N1178" s="265" t="s">
        <v>40</v>
      </c>
      <c r="O1178" s="266"/>
      <c r="P1178" s="267">
        <f>O1178*H1178</f>
        <v>0</v>
      </c>
      <c r="Q1178" s="267">
        <v>0</v>
      </c>
      <c r="R1178" s="267">
        <f>Q1178*H1178</f>
        <v>0</v>
      </c>
      <c r="S1178" s="267">
        <v>0</v>
      </c>
      <c r="T1178" s="268">
        <f>S1178*H1178</f>
        <v>0</v>
      </c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R1178" s="205" t="s">
        <v>304</v>
      </c>
      <c r="AT1178" s="205" t="s">
        <v>155</v>
      </c>
      <c r="AU1178" s="205" t="s">
        <v>78</v>
      </c>
      <c r="AY1178" s="19" t="s">
        <v>153</v>
      </c>
      <c r="BE1178" s="206">
        <f>IF(N1178="základní",J1178,0)</f>
        <v>0</v>
      </c>
      <c r="BF1178" s="206">
        <f>IF(N1178="snížená",J1178,0)</f>
        <v>0</v>
      </c>
      <c r="BG1178" s="206">
        <f>IF(N1178="zákl. přenesená",J1178,0)</f>
        <v>0</v>
      </c>
      <c r="BH1178" s="206">
        <f>IF(N1178="sníž. přenesená",J1178,0)</f>
        <v>0</v>
      </c>
      <c r="BI1178" s="206">
        <f>IF(N1178="nulová",J1178,0)</f>
        <v>0</v>
      </c>
      <c r="BJ1178" s="19" t="s">
        <v>76</v>
      </c>
      <c r="BK1178" s="206">
        <f>ROUND(I1178*H1178,2)</f>
        <v>0</v>
      </c>
      <c r="BL1178" s="19" t="s">
        <v>304</v>
      </c>
      <c r="BM1178" s="205" t="s">
        <v>1208</v>
      </c>
    </row>
    <row r="1179" spans="1:65" s="2" customFormat="1" ht="6.95" customHeight="1">
      <c r="A1179" s="36"/>
      <c r="B1179" s="49"/>
      <c r="C1179" s="50"/>
      <c r="D1179" s="50"/>
      <c r="E1179" s="50"/>
      <c r="F1179" s="50"/>
      <c r="G1179" s="50"/>
      <c r="H1179" s="50"/>
      <c r="I1179" s="144"/>
      <c r="J1179" s="50"/>
      <c r="K1179" s="50"/>
      <c r="L1179" s="41"/>
      <c r="M1179" s="36"/>
      <c r="O1179" s="36"/>
      <c r="P1179" s="36"/>
      <c r="Q1179" s="36"/>
      <c r="R1179" s="36"/>
      <c r="S1179" s="36"/>
      <c r="T1179" s="36"/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</row>
  </sheetData>
  <sheetProtection algorithmName="SHA-512" hashValue="5cmjbty6B9YwMxzbAcYWZiIWt26JfcHN7IwjXmiBaD61aeYklUAFqPJULg5fP037He7r6TR5FbF3txinwsbctQ==" saltValue="85Dh9aaZyYjWBvg86Q6xW7SjmUP6f1cH6RB8/gJ6vvwggpzn7V7rfzRP3AmDxSRvJiOZ8ivvVsvQGngIfX5z3A==" spinCount="100000" sheet="1" objects="1" scenarios="1" formatColumns="0" formatRows="0" autoFilter="0"/>
  <autoFilter ref="C101:K1178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86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114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1209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ROUND(J99,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ROUND((SUM(BE99:BE432)),  2)</f>
        <v>0</v>
      </c>
      <c r="G35" s="36"/>
      <c r="H35" s="36"/>
      <c r="I35" s="133">
        <v>0.21</v>
      </c>
      <c r="J35" s="132">
        <f>ROUND(((SUM(BE99:BE432))*I35),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ROUND((SUM(BF99:BF432)),  2)</f>
        <v>0</v>
      </c>
      <c r="G36" s="36"/>
      <c r="H36" s="36"/>
      <c r="I36" s="133">
        <v>0.15</v>
      </c>
      <c r="J36" s="132">
        <f>ROUND(((SUM(BF99:BF432))*I36),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ROUND((SUM(BG99:BG432)),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ROUND((SUM(BH99:BH432)),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ROUND((SUM(BI99:BI432)),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114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02 - Vnitřní instalace - odpady a voda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J99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J100</f>
        <v>0</v>
      </c>
      <c r="K64" s="154"/>
      <c r="L64" s="159"/>
    </row>
    <row r="65" spans="1:31" s="10" customFormat="1" ht="19.899999999999999" customHeight="1">
      <c r="B65" s="160"/>
      <c r="C65" s="99"/>
      <c r="D65" s="161" t="s">
        <v>1210</v>
      </c>
      <c r="E65" s="162"/>
      <c r="F65" s="162"/>
      <c r="G65" s="162"/>
      <c r="H65" s="162"/>
      <c r="I65" s="163"/>
      <c r="J65" s="164">
        <f>J101</f>
        <v>0</v>
      </c>
      <c r="K65" s="99"/>
      <c r="L65" s="165"/>
    </row>
    <row r="66" spans="1:31" s="10" customFormat="1" ht="19.899999999999999" customHeight="1">
      <c r="B66" s="160"/>
      <c r="C66" s="99"/>
      <c r="D66" s="161" t="s">
        <v>123</v>
      </c>
      <c r="E66" s="162"/>
      <c r="F66" s="162"/>
      <c r="G66" s="162"/>
      <c r="H66" s="162"/>
      <c r="I66" s="163"/>
      <c r="J66" s="164">
        <f>J116</f>
        <v>0</v>
      </c>
      <c r="K66" s="99"/>
      <c r="L66" s="165"/>
    </row>
    <row r="67" spans="1:31" s="10" customFormat="1" ht="19.899999999999999" customHeight="1">
      <c r="B67" s="160"/>
      <c r="C67" s="99"/>
      <c r="D67" s="161" t="s">
        <v>1211</v>
      </c>
      <c r="E67" s="162"/>
      <c r="F67" s="162"/>
      <c r="G67" s="162"/>
      <c r="H67" s="162"/>
      <c r="I67" s="163"/>
      <c r="J67" s="164">
        <f>J120</f>
        <v>0</v>
      </c>
      <c r="K67" s="99"/>
      <c r="L67" s="165"/>
    </row>
    <row r="68" spans="1:31" s="10" customFormat="1" ht="19.899999999999999" customHeight="1">
      <c r="B68" s="160"/>
      <c r="C68" s="99"/>
      <c r="D68" s="161" t="s">
        <v>124</v>
      </c>
      <c r="E68" s="162"/>
      <c r="F68" s="162"/>
      <c r="G68" s="162"/>
      <c r="H68" s="162"/>
      <c r="I68" s="163"/>
      <c r="J68" s="164">
        <f>J123</f>
        <v>0</v>
      </c>
      <c r="K68" s="99"/>
      <c r="L68" s="165"/>
    </row>
    <row r="69" spans="1:31" s="10" customFormat="1" ht="19.899999999999999" customHeight="1">
      <c r="B69" s="160"/>
      <c r="C69" s="99"/>
      <c r="D69" s="161" t="s">
        <v>125</v>
      </c>
      <c r="E69" s="162"/>
      <c r="F69" s="162"/>
      <c r="G69" s="162"/>
      <c r="H69" s="162"/>
      <c r="I69" s="163"/>
      <c r="J69" s="164">
        <f>J149</f>
        <v>0</v>
      </c>
      <c r="K69" s="99"/>
      <c r="L69" s="165"/>
    </row>
    <row r="70" spans="1:31" s="10" customFormat="1" ht="19.899999999999999" customHeight="1">
      <c r="B70" s="160"/>
      <c r="C70" s="99"/>
      <c r="D70" s="161" t="s">
        <v>126</v>
      </c>
      <c r="E70" s="162"/>
      <c r="F70" s="162"/>
      <c r="G70" s="162"/>
      <c r="H70" s="162"/>
      <c r="I70" s="163"/>
      <c r="J70" s="164">
        <f>J229</f>
        <v>0</v>
      </c>
      <c r="K70" s="99"/>
      <c r="L70" s="165"/>
    </row>
    <row r="71" spans="1:31" s="10" customFormat="1" ht="19.899999999999999" customHeight="1">
      <c r="B71" s="160"/>
      <c r="C71" s="99"/>
      <c r="D71" s="161" t="s">
        <v>127</v>
      </c>
      <c r="E71" s="162"/>
      <c r="F71" s="162"/>
      <c r="G71" s="162"/>
      <c r="H71" s="162"/>
      <c r="I71" s="163"/>
      <c r="J71" s="164">
        <f>J237</f>
        <v>0</v>
      </c>
      <c r="K71" s="99"/>
      <c r="L71" s="165"/>
    </row>
    <row r="72" spans="1:31" s="9" customFormat="1" ht="24.95" customHeight="1">
      <c r="B72" s="153"/>
      <c r="C72" s="154"/>
      <c r="D72" s="155" t="s">
        <v>128</v>
      </c>
      <c r="E72" s="156"/>
      <c r="F72" s="156"/>
      <c r="G72" s="156"/>
      <c r="H72" s="156"/>
      <c r="I72" s="157"/>
      <c r="J72" s="158">
        <f>J240</f>
        <v>0</v>
      </c>
      <c r="K72" s="154"/>
      <c r="L72" s="159"/>
    </row>
    <row r="73" spans="1:31" s="10" customFormat="1" ht="19.899999999999999" customHeight="1">
      <c r="B73" s="160"/>
      <c r="C73" s="99"/>
      <c r="D73" s="161" t="s">
        <v>1212</v>
      </c>
      <c r="E73" s="162"/>
      <c r="F73" s="162"/>
      <c r="G73" s="162"/>
      <c r="H73" s="162"/>
      <c r="I73" s="163"/>
      <c r="J73" s="164">
        <f>J241</f>
        <v>0</v>
      </c>
      <c r="K73" s="99"/>
      <c r="L73" s="165"/>
    </row>
    <row r="74" spans="1:31" s="10" customFormat="1" ht="19.899999999999999" customHeight="1">
      <c r="B74" s="160"/>
      <c r="C74" s="99"/>
      <c r="D74" s="161" t="s">
        <v>1213</v>
      </c>
      <c r="E74" s="162"/>
      <c r="F74" s="162"/>
      <c r="G74" s="162"/>
      <c r="H74" s="162"/>
      <c r="I74" s="163"/>
      <c r="J74" s="164">
        <f>J247</f>
        <v>0</v>
      </c>
      <c r="K74" s="99"/>
      <c r="L74" s="165"/>
    </row>
    <row r="75" spans="1:31" s="10" customFormat="1" ht="19.899999999999999" customHeight="1">
      <c r="B75" s="160"/>
      <c r="C75" s="99"/>
      <c r="D75" s="161" t="s">
        <v>1214</v>
      </c>
      <c r="E75" s="162"/>
      <c r="F75" s="162"/>
      <c r="G75" s="162"/>
      <c r="H75" s="162"/>
      <c r="I75" s="163"/>
      <c r="J75" s="164">
        <f>J308</f>
        <v>0</v>
      </c>
      <c r="K75" s="99"/>
      <c r="L75" s="165"/>
    </row>
    <row r="76" spans="1:31" s="10" customFormat="1" ht="19.899999999999999" customHeight="1">
      <c r="B76" s="160"/>
      <c r="C76" s="99"/>
      <c r="D76" s="161" t="s">
        <v>1215</v>
      </c>
      <c r="E76" s="162"/>
      <c r="F76" s="162"/>
      <c r="G76" s="162"/>
      <c r="H76" s="162"/>
      <c r="I76" s="163"/>
      <c r="J76" s="164">
        <f>J413</f>
        <v>0</v>
      </c>
      <c r="K76" s="99"/>
      <c r="L76" s="165"/>
    </row>
    <row r="77" spans="1:31" s="10" customFormat="1" ht="19.899999999999999" customHeight="1">
      <c r="B77" s="160"/>
      <c r="C77" s="99"/>
      <c r="D77" s="161" t="s">
        <v>1216</v>
      </c>
      <c r="E77" s="162"/>
      <c r="F77" s="162"/>
      <c r="G77" s="162"/>
      <c r="H77" s="162"/>
      <c r="I77" s="163"/>
      <c r="J77" s="164">
        <f>J427</f>
        <v>0</v>
      </c>
      <c r="K77" s="99"/>
      <c r="L77" s="165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117"/>
      <c r="J78" s="38"/>
      <c r="K78" s="38"/>
      <c r="L78" s="11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144"/>
      <c r="J79" s="50"/>
      <c r="K79" s="50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147"/>
      <c r="J83" s="52"/>
      <c r="K83" s="52"/>
      <c r="L83" s="11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138</v>
      </c>
      <c r="D84" s="38"/>
      <c r="E84" s="38"/>
      <c r="F84" s="38"/>
      <c r="G84" s="38"/>
      <c r="H84" s="38"/>
      <c r="I84" s="117"/>
      <c r="J84" s="38"/>
      <c r="K84" s="38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7"/>
      <c r="J85" s="38"/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17</v>
      </c>
      <c r="D86" s="38"/>
      <c r="E86" s="38"/>
      <c r="F86" s="38"/>
      <c r="G86" s="38"/>
      <c r="H86" s="38"/>
      <c r="I86" s="117"/>
      <c r="J86" s="38"/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402" t="str">
        <f>E7</f>
        <v>Oprava VB Přerov</v>
      </c>
      <c r="F87" s="403"/>
      <c r="G87" s="403"/>
      <c r="H87" s="403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1" customFormat="1" ht="12" customHeight="1">
      <c r="B88" s="23"/>
      <c r="C88" s="31" t="s">
        <v>113</v>
      </c>
      <c r="D88" s="24"/>
      <c r="E88" s="24"/>
      <c r="F88" s="24"/>
      <c r="G88" s="24"/>
      <c r="H88" s="24"/>
      <c r="I88" s="110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402" t="s">
        <v>114</v>
      </c>
      <c r="F89" s="404"/>
      <c r="G89" s="404"/>
      <c r="H89" s="404"/>
      <c r="I89" s="117"/>
      <c r="J89" s="38"/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115</v>
      </c>
      <c r="D90" s="38"/>
      <c r="E90" s="38"/>
      <c r="F90" s="38"/>
      <c r="G90" s="38"/>
      <c r="H90" s="38"/>
      <c r="I90" s="117"/>
      <c r="J90" s="38"/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70" t="str">
        <f>E11</f>
        <v>č. 02 - Vnitřní instalace - odpady a voda</v>
      </c>
      <c r="F91" s="404"/>
      <c r="G91" s="404"/>
      <c r="H91" s="404"/>
      <c r="I91" s="117"/>
      <c r="J91" s="38"/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17"/>
      <c r="J92" s="38"/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22</v>
      </c>
      <c r="D93" s="38"/>
      <c r="E93" s="38"/>
      <c r="F93" s="29" t="str">
        <f>F14</f>
        <v xml:space="preserve"> </v>
      </c>
      <c r="G93" s="38"/>
      <c r="H93" s="38"/>
      <c r="I93" s="119" t="s">
        <v>24</v>
      </c>
      <c r="J93" s="61">
        <f>IF(J14="","",J14)</f>
        <v>0</v>
      </c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17"/>
      <c r="J94" s="38"/>
      <c r="K94" s="38"/>
      <c r="L94" s="11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25</v>
      </c>
      <c r="D95" s="38"/>
      <c r="E95" s="38"/>
      <c r="F95" s="29" t="str">
        <f>E17</f>
        <v xml:space="preserve"> </v>
      </c>
      <c r="G95" s="38"/>
      <c r="H95" s="38"/>
      <c r="I95" s="119" t="s">
        <v>30</v>
      </c>
      <c r="J95" s="34" t="str">
        <f>E23</f>
        <v xml:space="preserve"> </v>
      </c>
      <c r="K95" s="38"/>
      <c r="L95" s="11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28</v>
      </c>
      <c r="D96" s="38"/>
      <c r="E96" s="38"/>
      <c r="F96" s="29" t="str">
        <f>IF(E20="","",E20)</f>
        <v>Vyplň údaj</v>
      </c>
      <c r="G96" s="38"/>
      <c r="H96" s="38"/>
      <c r="I96" s="119" t="s">
        <v>32</v>
      </c>
      <c r="J96" s="34" t="str">
        <f>E26</f>
        <v xml:space="preserve"> </v>
      </c>
      <c r="K96" s="38"/>
      <c r="L96" s="11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17"/>
      <c r="J97" s="38"/>
      <c r="K97" s="38"/>
      <c r="L97" s="11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66"/>
      <c r="B98" s="167"/>
      <c r="C98" s="168" t="s">
        <v>139</v>
      </c>
      <c r="D98" s="169" t="s">
        <v>54</v>
      </c>
      <c r="E98" s="169" t="s">
        <v>50</v>
      </c>
      <c r="F98" s="169" t="s">
        <v>51</v>
      </c>
      <c r="G98" s="169" t="s">
        <v>140</v>
      </c>
      <c r="H98" s="169" t="s">
        <v>141</v>
      </c>
      <c r="I98" s="170" t="s">
        <v>142</v>
      </c>
      <c r="J98" s="169" t="s">
        <v>119</v>
      </c>
      <c r="K98" s="171" t="s">
        <v>143</v>
      </c>
      <c r="L98" s="172"/>
      <c r="M98" s="70" t="s">
        <v>20</v>
      </c>
      <c r="N98" s="71" t="s">
        <v>39</v>
      </c>
      <c r="O98" s="71" t="s">
        <v>144</v>
      </c>
      <c r="P98" s="71" t="s">
        <v>145</v>
      </c>
      <c r="Q98" s="71" t="s">
        <v>146</v>
      </c>
      <c r="R98" s="71" t="s">
        <v>147</v>
      </c>
      <c r="S98" s="71" t="s">
        <v>148</v>
      </c>
      <c r="T98" s="72" t="s">
        <v>149</v>
      </c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</row>
    <row r="99" spans="1:65" s="2" customFormat="1" ht="22.9" customHeight="1">
      <c r="A99" s="36"/>
      <c r="B99" s="37"/>
      <c r="C99" s="77" t="s">
        <v>150</v>
      </c>
      <c r="D99" s="38"/>
      <c r="E99" s="38"/>
      <c r="F99" s="38"/>
      <c r="G99" s="38"/>
      <c r="H99" s="38"/>
      <c r="I99" s="117"/>
      <c r="J99" s="173">
        <f>BK99</f>
        <v>0</v>
      </c>
      <c r="K99" s="38"/>
      <c r="L99" s="41"/>
      <c r="M99" s="73"/>
      <c r="N99" s="174"/>
      <c r="O99" s="74"/>
      <c r="P99" s="175">
        <f>P100+P240</f>
        <v>0</v>
      </c>
      <c r="Q99" s="74"/>
      <c r="R99" s="175">
        <f>R100+R240</f>
        <v>2.1620343556349999</v>
      </c>
      <c r="S99" s="74"/>
      <c r="T99" s="176">
        <f>T100+T240</f>
        <v>1.8159749999999999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68</v>
      </c>
      <c r="AU99" s="19" t="s">
        <v>120</v>
      </c>
      <c r="BK99" s="177">
        <f>BK100+BK240</f>
        <v>0</v>
      </c>
    </row>
    <row r="100" spans="1:65" s="12" customFormat="1" ht="25.9" customHeight="1">
      <c r="B100" s="178"/>
      <c r="C100" s="179"/>
      <c r="D100" s="180" t="s">
        <v>68</v>
      </c>
      <c r="E100" s="181" t="s">
        <v>151</v>
      </c>
      <c r="F100" s="181" t="s">
        <v>152</v>
      </c>
      <c r="G100" s="179"/>
      <c r="H100" s="179"/>
      <c r="I100" s="182"/>
      <c r="J100" s="183">
        <f>BK100</f>
        <v>0</v>
      </c>
      <c r="K100" s="179"/>
      <c r="L100" s="184"/>
      <c r="M100" s="185"/>
      <c r="N100" s="186"/>
      <c r="O100" s="186"/>
      <c r="P100" s="187">
        <f>P101+P116+P120+P123+P149+P229+P237</f>
        <v>0</v>
      </c>
      <c r="Q100" s="186"/>
      <c r="R100" s="187">
        <f>R101+R116+R120+R123+R149+R229+R237</f>
        <v>1.8080309400000001</v>
      </c>
      <c r="S100" s="186"/>
      <c r="T100" s="188">
        <f>T101+T116+T120+T123+T149+T229+T237</f>
        <v>1.8159749999999999</v>
      </c>
      <c r="AR100" s="189" t="s">
        <v>76</v>
      </c>
      <c r="AT100" s="190" t="s">
        <v>68</v>
      </c>
      <c r="AU100" s="190" t="s">
        <v>69</v>
      </c>
      <c r="AY100" s="189" t="s">
        <v>153</v>
      </c>
      <c r="BK100" s="191">
        <f>BK101+BK116+BK120+BK123+BK149+BK229+BK237</f>
        <v>0</v>
      </c>
    </row>
    <row r="101" spans="1:65" s="12" customFormat="1" ht="22.9" customHeight="1">
      <c r="B101" s="178"/>
      <c r="C101" s="179"/>
      <c r="D101" s="180" t="s">
        <v>68</v>
      </c>
      <c r="E101" s="192" t="s">
        <v>76</v>
      </c>
      <c r="F101" s="192" t="s">
        <v>1217</v>
      </c>
      <c r="G101" s="179"/>
      <c r="H101" s="179"/>
      <c r="I101" s="182"/>
      <c r="J101" s="193">
        <f>BK101</f>
        <v>0</v>
      </c>
      <c r="K101" s="179"/>
      <c r="L101" s="184"/>
      <c r="M101" s="185"/>
      <c r="N101" s="186"/>
      <c r="O101" s="186"/>
      <c r="P101" s="187">
        <f>SUM(P102:P115)</f>
        <v>0</v>
      </c>
      <c r="Q101" s="186"/>
      <c r="R101" s="187">
        <f>SUM(R102:R115)</f>
        <v>0.6</v>
      </c>
      <c r="S101" s="186"/>
      <c r="T101" s="188">
        <f>SUM(T102:T115)</f>
        <v>0.13500000000000001</v>
      </c>
      <c r="AR101" s="189" t="s">
        <v>76</v>
      </c>
      <c r="AT101" s="190" t="s">
        <v>68</v>
      </c>
      <c r="AU101" s="190" t="s">
        <v>76</v>
      </c>
      <c r="AY101" s="189" t="s">
        <v>153</v>
      </c>
      <c r="BK101" s="191">
        <f>SUM(BK102:BK115)</f>
        <v>0</v>
      </c>
    </row>
    <row r="102" spans="1:65" s="2" customFormat="1" ht="48" customHeight="1">
      <c r="A102" s="36"/>
      <c r="B102" s="37"/>
      <c r="C102" s="194" t="s">
        <v>76</v>
      </c>
      <c r="D102" s="194" t="s">
        <v>155</v>
      </c>
      <c r="E102" s="195" t="s">
        <v>1218</v>
      </c>
      <c r="F102" s="196" t="s">
        <v>1219</v>
      </c>
      <c r="G102" s="197" t="s">
        <v>158</v>
      </c>
      <c r="H102" s="198">
        <v>7.4999999999999997E-2</v>
      </c>
      <c r="I102" s="199"/>
      <c r="J102" s="200">
        <f>ROUND(I102*H102,2)</f>
        <v>0</v>
      </c>
      <c r="K102" s="196" t="s">
        <v>159</v>
      </c>
      <c r="L102" s="41"/>
      <c r="M102" s="201" t="s">
        <v>20</v>
      </c>
      <c r="N102" s="202" t="s">
        <v>40</v>
      </c>
      <c r="O102" s="66"/>
      <c r="P102" s="203">
        <f>O102*H102</f>
        <v>0</v>
      </c>
      <c r="Q102" s="203">
        <v>0</v>
      </c>
      <c r="R102" s="203">
        <f>Q102*H102</f>
        <v>0</v>
      </c>
      <c r="S102" s="203">
        <v>1.8</v>
      </c>
      <c r="T102" s="204">
        <f>S102*H102</f>
        <v>0.13500000000000001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160</v>
      </c>
      <c r="AT102" s="205" t="s">
        <v>155</v>
      </c>
      <c r="AU102" s="205" t="s">
        <v>78</v>
      </c>
      <c r="AY102" s="19" t="s">
        <v>153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9" t="s">
        <v>76</v>
      </c>
      <c r="BK102" s="206">
        <f>ROUND(I102*H102,2)</f>
        <v>0</v>
      </c>
      <c r="BL102" s="19" t="s">
        <v>160</v>
      </c>
      <c r="BM102" s="205" t="s">
        <v>1220</v>
      </c>
    </row>
    <row r="103" spans="1:65" s="14" customFormat="1" ht="11.25">
      <c r="B103" s="218"/>
      <c r="C103" s="219"/>
      <c r="D103" s="209" t="s">
        <v>162</v>
      </c>
      <c r="E103" s="220" t="s">
        <v>20</v>
      </c>
      <c r="F103" s="221" t="s">
        <v>1221</v>
      </c>
      <c r="G103" s="219"/>
      <c r="H103" s="222">
        <v>7.4999999999999997E-2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162</v>
      </c>
      <c r="AU103" s="228" t="s">
        <v>78</v>
      </c>
      <c r="AV103" s="14" t="s">
        <v>78</v>
      </c>
      <c r="AW103" s="14" t="s">
        <v>31</v>
      </c>
      <c r="AX103" s="14" t="s">
        <v>76</v>
      </c>
      <c r="AY103" s="228" t="s">
        <v>153</v>
      </c>
    </row>
    <row r="104" spans="1:65" s="2" customFormat="1" ht="48" customHeight="1">
      <c r="A104" s="36"/>
      <c r="B104" s="37"/>
      <c r="C104" s="194" t="s">
        <v>78</v>
      </c>
      <c r="D104" s="194" t="s">
        <v>155</v>
      </c>
      <c r="E104" s="195" t="s">
        <v>1222</v>
      </c>
      <c r="F104" s="196" t="s">
        <v>1223</v>
      </c>
      <c r="G104" s="197" t="s">
        <v>158</v>
      </c>
      <c r="H104" s="198">
        <v>1.2</v>
      </c>
      <c r="I104" s="199"/>
      <c r="J104" s="200">
        <f>ROUND(I104*H104,2)</f>
        <v>0</v>
      </c>
      <c r="K104" s="196" t="s">
        <v>159</v>
      </c>
      <c r="L104" s="41"/>
      <c r="M104" s="201" t="s">
        <v>20</v>
      </c>
      <c r="N104" s="202" t="s">
        <v>40</v>
      </c>
      <c r="O104" s="6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160</v>
      </c>
      <c r="AT104" s="205" t="s">
        <v>155</v>
      </c>
      <c r="AU104" s="205" t="s">
        <v>78</v>
      </c>
      <c r="AY104" s="19" t="s">
        <v>153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9" t="s">
        <v>76</v>
      </c>
      <c r="BK104" s="206">
        <f>ROUND(I104*H104,2)</f>
        <v>0</v>
      </c>
      <c r="BL104" s="19" t="s">
        <v>160</v>
      </c>
      <c r="BM104" s="205" t="s">
        <v>1224</v>
      </c>
    </row>
    <row r="105" spans="1:65" s="13" customFormat="1" ht="11.25">
      <c r="B105" s="207"/>
      <c r="C105" s="208"/>
      <c r="D105" s="209" t="s">
        <v>162</v>
      </c>
      <c r="E105" s="210" t="s">
        <v>20</v>
      </c>
      <c r="F105" s="211" t="s">
        <v>1225</v>
      </c>
      <c r="G105" s="208"/>
      <c r="H105" s="210" t="s">
        <v>20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162</v>
      </c>
      <c r="AU105" s="217" t="s">
        <v>78</v>
      </c>
      <c r="AV105" s="13" t="s">
        <v>76</v>
      </c>
      <c r="AW105" s="13" t="s">
        <v>31</v>
      </c>
      <c r="AX105" s="13" t="s">
        <v>69</v>
      </c>
      <c r="AY105" s="217" t="s">
        <v>153</v>
      </c>
    </row>
    <row r="106" spans="1:65" s="14" customFormat="1" ht="11.25">
      <c r="B106" s="218"/>
      <c r="C106" s="219"/>
      <c r="D106" s="209" t="s">
        <v>162</v>
      </c>
      <c r="E106" s="220" t="s">
        <v>20</v>
      </c>
      <c r="F106" s="221" t="s">
        <v>1226</v>
      </c>
      <c r="G106" s="219"/>
      <c r="H106" s="222">
        <v>1.2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162</v>
      </c>
      <c r="AU106" s="228" t="s">
        <v>78</v>
      </c>
      <c r="AV106" s="14" t="s">
        <v>78</v>
      </c>
      <c r="AW106" s="14" t="s">
        <v>31</v>
      </c>
      <c r="AX106" s="14" t="s">
        <v>76</v>
      </c>
      <c r="AY106" s="228" t="s">
        <v>153</v>
      </c>
    </row>
    <row r="107" spans="1:65" s="2" customFormat="1" ht="60" customHeight="1">
      <c r="A107" s="36"/>
      <c r="B107" s="37"/>
      <c r="C107" s="194" t="s">
        <v>92</v>
      </c>
      <c r="D107" s="194" t="s">
        <v>155</v>
      </c>
      <c r="E107" s="195" t="s">
        <v>1227</v>
      </c>
      <c r="F107" s="196" t="s">
        <v>1228</v>
      </c>
      <c r="G107" s="197" t="s">
        <v>158</v>
      </c>
      <c r="H107" s="198">
        <v>1.2</v>
      </c>
      <c r="I107" s="199"/>
      <c r="J107" s="200">
        <f>ROUND(I107*H107,2)</f>
        <v>0</v>
      </c>
      <c r="K107" s="196" t="s">
        <v>159</v>
      </c>
      <c r="L107" s="41"/>
      <c r="M107" s="201" t="s">
        <v>20</v>
      </c>
      <c r="N107" s="202" t="s">
        <v>40</v>
      </c>
      <c r="O107" s="6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160</v>
      </c>
      <c r="AT107" s="205" t="s">
        <v>155</v>
      </c>
      <c r="AU107" s="205" t="s">
        <v>78</v>
      </c>
      <c r="AY107" s="19" t="s">
        <v>153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9" t="s">
        <v>76</v>
      </c>
      <c r="BK107" s="206">
        <f>ROUND(I107*H107,2)</f>
        <v>0</v>
      </c>
      <c r="BL107" s="19" t="s">
        <v>160</v>
      </c>
      <c r="BM107" s="205" t="s">
        <v>1229</v>
      </c>
    </row>
    <row r="108" spans="1:65" s="13" customFormat="1" ht="11.25">
      <c r="B108" s="207"/>
      <c r="C108" s="208"/>
      <c r="D108" s="209" t="s">
        <v>162</v>
      </c>
      <c r="E108" s="210" t="s">
        <v>20</v>
      </c>
      <c r="F108" s="211" t="s">
        <v>1225</v>
      </c>
      <c r="G108" s="208"/>
      <c r="H108" s="210" t="s">
        <v>20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162</v>
      </c>
      <c r="AU108" s="217" t="s">
        <v>78</v>
      </c>
      <c r="AV108" s="13" t="s">
        <v>76</v>
      </c>
      <c r="AW108" s="13" t="s">
        <v>31</v>
      </c>
      <c r="AX108" s="13" t="s">
        <v>69</v>
      </c>
      <c r="AY108" s="217" t="s">
        <v>153</v>
      </c>
    </row>
    <row r="109" spans="1:65" s="14" customFormat="1" ht="11.25">
      <c r="B109" s="218"/>
      <c r="C109" s="219"/>
      <c r="D109" s="209" t="s">
        <v>162</v>
      </c>
      <c r="E109" s="220" t="s">
        <v>20</v>
      </c>
      <c r="F109" s="221" t="s">
        <v>1226</v>
      </c>
      <c r="G109" s="219"/>
      <c r="H109" s="222">
        <v>1.2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162</v>
      </c>
      <c r="AU109" s="228" t="s">
        <v>78</v>
      </c>
      <c r="AV109" s="14" t="s">
        <v>78</v>
      </c>
      <c r="AW109" s="14" t="s">
        <v>31</v>
      </c>
      <c r="AX109" s="14" t="s">
        <v>76</v>
      </c>
      <c r="AY109" s="228" t="s">
        <v>153</v>
      </c>
    </row>
    <row r="110" spans="1:65" s="2" customFormat="1" ht="36" customHeight="1">
      <c r="A110" s="36"/>
      <c r="B110" s="37"/>
      <c r="C110" s="194" t="s">
        <v>160</v>
      </c>
      <c r="D110" s="194" t="s">
        <v>155</v>
      </c>
      <c r="E110" s="195" t="s">
        <v>1230</v>
      </c>
      <c r="F110" s="196" t="s">
        <v>1231</v>
      </c>
      <c r="G110" s="197" t="s">
        <v>158</v>
      </c>
      <c r="H110" s="198">
        <v>0.6</v>
      </c>
      <c r="I110" s="199"/>
      <c r="J110" s="200">
        <f>ROUND(I110*H110,2)</f>
        <v>0</v>
      </c>
      <c r="K110" s="196" t="s">
        <v>159</v>
      </c>
      <c r="L110" s="41"/>
      <c r="M110" s="201" t="s">
        <v>20</v>
      </c>
      <c r="N110" s="202" t="s">
        <v>40</v>
      </c>
      <c r="O110" s="66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160</v>
      </c>
      <c r="AT110" s="205" t="s">
        <v>155</v>
      </c>
      <c r="AU110" s="205" t="s">
        <v>78</v>
      </c>
      <c r="AY110" s="19" t="s">
        <v>153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9" t="s">
        <v>76</v>
      </c>
      <c r="BK110" s="206">
        <f>ROUND(I110*H110,2)</f>
        <v>0</v>
      </c>
      <c r="BL110" s="19" t="s">
        <v>160</v>
      </c>
      <c r="BM110" s="205" t="s">
        <v>1232</v>
      </c>
    </row>
    <row r="111" spans="1:65" s="14" customFormat="1" ht="11.25">
      <c r="B111" s="218"/>
      <c r="C111" s="219"/>
      <c r="D111" s="209" t="s">
        <v>162</v>
      </c>
      <c r="E111" s="220" t="s">
        <v>20</v>
      </c>
      <c r="F111" s="221" t="s">
        <v>1233</v>
      </c>
      <c r="G111" s="219"/>
      <c r="H111" s="222">
        <v>0.6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162</v>
      </c>
      <c r="AU111" s="228" t="s">
        <v>78</v>
      </c>
      <c r="AV111" s="14" t="s">
        <v>78</v>
      </c>
      <c r="AW111" s="14" t="s">
        <v>31</v>
      </c>
      <c r="AX111" s="14" t="s">
        <v>76</v>
      </c>
      <c r="AY111" s="228" t="s">
        <v>153</v>
      </c>
    </row>
    <row r="112" spans="1:65" s="2" customFormat="1" ht="60" customHeight="1">
      <c r="A112" s="36"/>
      <c r="B112" s="37"/>
      <c r="C112" s="194" t="s">
        <v>193</v>
      </c>
      <c r="D112" s="194" t="s">
        <v>155</v>
      </c>
      <c r="E112" s="195" t="s">
        <v>1234</v>
      </c>
      <c r="F112" s="196" t="s">
        <v>1235</v>
      </c>
      <c r="G112" s="197" t="s">
        <v>158</v>
      </c>
      <c r="H112" s="198">
        <v>0.3</v>
      </c>
      <c r="I112" s="199"/>
      <c r="J112" s="200">
        <f>ROUND(I112*H112,2)</f>
        <v>0</v>
      </c>
      <c r="K112" s="196" t="s">
        <v>159</v>
      </c>
      <c r="L112" s="41"/>
      <c r="M112" s="201" t="s">
        <v>20</v>
      </c>
      <c r="N112" s="202" t="s">
        <v>40</v>
      </c>
      <c r="O112" s="66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160</v>
      </c>
      <c r="AT112" s="205" t="s">
        <v>155</v>
      </c>
      <c r="AU112" s="205" t="s">
        <v>78</v>
      </c>
      <c r="AY112" s="19" t="s">
        <v>153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9" t="s">
        <v>76</v>
      </c>
      <c r="BK112" s="206">
        <f>ROUND(I112*H112,2)</f>
        <v>0</v>
      </c>
      <c r="BL112" s="19" t="s">
        <v>160</v>
      </c>
      <c r="BM112" s="205" t="s">
        <v>1236</v>
      </c>
    </row>
    <row r="113" spans="1:65" s="14" customFormat="1" ht="11.25">
      <c r="B113" s="218"/>
      <c r="C113" s="219"/>
      <c r="D113" s="209" t="s">
        <v>162</v>
      </c>
      <c r="E113" s="220" t="s">
        <v>20</v>
      </c>
      <c r="F113" s="221" t="s">
        <v>1237</v>
      </c>
      <c r="G113" s="219"/>
      <c r="H113" s="222">
        <v>0.3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162</v>
      </c>
      <c r="AU113" s="228" t="s">
        <v>78</v>
      </c>
      <c r="AV113" s="14" t="s">
        <v>78</v>
      </c>
      <c r="AW113" s="14" t="s">
        <v>31</v>
      </c>
      <c r="AX113" s="14" t="s">
        <v>76</v>
      </c>
      <c r="AY113" s="228" t="s">
        <v>153</v>
      </c>
    </row>
    <row r="114" spans="1:65" s="2" customFormat="1" ht="16.5" customHeight="1">
      <c r="A114" s="36"/>
      <c r="B114" s="37"/>
      <c r="C114" s="254" t="s">
        <v>198</v>
      </c>
      <c r="D114" s="254" t="s">
        <v>332</v>
      </c>
      <c r="E114" s="255" t="s">
        <v>1238</v>
      </c>
      <c r="F114" s="256" t="s">
        <v>1239</v>
      </c>
      <c r="G114" s="257" t="s">
        <v>201</v>
      </c>
      <c r="H114" s="258">
        <v>0.6</v>
      </c>
      <c r="I114" s="259"/>
      <c r="J114" s="260">
        <f>ROUND(I114*H114,2)</f>
        <v>0</v>
      </c>
      <c r="K114" s="256" t="s">
        <v>159</v>
      </c>
      <c r="L114" s="261"/>
      <c r="M114" s="262" t="s">
        <v>20</v>
      </c>
      <c r="N114" s="263" t="s">
        <v>40</v>
      </c>
      <c r="O114" s="66"/>
      <c r="P114" s="203">
        <f>O114*H114</f>
        <v>0</v>
      </c>
      <c r="Q114" s="203">
        <v>1</v>
      </c>
      <c r="R114" s="203">
        <f>Q114*H114</f>
        <v>0.6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214</v>
      </c>
      <c r="AT114" s="205" t="s">
        <v>332</v>
      </c>
      <c r="AU114" s="205" t="s">
        <v>78</v>
      </c>
      <c r="AY114" s="19" t="s">
        <v>153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9" t="s">
        <v>76</v>
      </c>
      <c r="BK114" s="206">
        <f>ROUND(I114*H114,2)</f>
        <v>0</v>
      </c>
      <c r="BL114" s="19" t="s">
        <v>160</v>
      </c>
      <c r="BM114" s="205" t="s">
        <v>1240</v>
      </c>
    </row>
    <row r="115" spans="1:65" s="14" customFormat="1" ht="11.25">
      <c r="B115" s="218"/>
      <c r="C115" s="219"/>
      <c r="D115" s="209" t="s">
        <v>162</v>
      </c>
      <c r="E115" s="219"/>
      <c r="F115" s="221" t="s">
        <v>1241</v>
      </c>
      <c r="G115" s="219"/>
      <c r="H115" s="222">
        <v>0.6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162</v>
      </c>
      <c r="AU115" s="228" t="s">
        <v>78</v>
      </c>
      <c r="AV115" s="14" t="s">
        <v>78</v>
      </c>
      <c r="AW115" s="14" t="s">
        <v>4</v>
      </c>
      <c r="AX115" s="14" t="s">
        <v>76</v>
      </c>
      <c r="AY115" s="228" t="s">
        <v>153</v>
      </c>
    </row>
    <row r="116" spans="1:65" s="12" customFormat="1" ht="22.9" customHeight="1">
      <c r="B116" s="178"/>
      <c r="C116" s="179"/>
      <c r="D116" s="180" t="s">
        <v>68</v>
      </c>
      <c r="E116" s="192" t="s">
        <v>160</v>
      </c>
      <c r="F116" s="192" t="s">
        <v>310</v>
      </c>
      <c r="G116" s="179"/>
      <c r="H116" s="179"/>
      <c r="I116" s="182"/>
      <c r="J116" s="193">
        <f>BK116</f>
        <v>0</v>
      </c>
      <c r="K116" s="179"/>
      <c r="L116" s="184"/>
      <c r="M116" s="185"/>
      <c r="N116" s="186"/>
      <c r="O116" s="186"/>
      <c r="P116" s="187">
        <f>SUM(P117:P119)</f>
        <v>0</v>
      </c>
      <c r="Q116" s="186"/>
      <c r="R116" s="187">
        <f>SUM(R117:R119)</f>
        <v>0.34033859999999999</v>
      </c>
      <c r="S116" s="186"/>
      <c r="T116" s="188">
        <f>SUM(T117:T119)</f>
        <v>0</v>
      </c>
      <c r="AR116" s="189" t="s">
        <v>76</v>
      </c>
      <c r="AT116" s="190" t="s">
        <v>68</v>
      </c>
      <c r="AU116" s="190" t="s">
        <v>76</v>
      </c>
      <c r="AY116" s="189" t="s">
        <v>153</v>
      </c>
      <c r="BK116" s="191">
        <f>SUM(BK117:BK119)</f>
        <v>0</v>
      </c>
    </row>
    <row r="117" spans="1:65" s="2" customFormat="1" ht="24" customHeight="1">
      <c r="A117" s="36"/>
      <c r="B117" s="37"/>
      <c r="C117" s="194" t="s">
        <v>205</v>
      </c>
      <c r="D117" s="194" t="s">
        <v>155</v>
      </c>
      <c r="E117" s="195" t="s">
        <v>1242</v>
      </c>
      <c r="F117" s="196" t="s">
        <v>1243</v>
      </c>
      <c r="G117" s="197" t="s">
        <v>158</v>
      </c>
      <c r="H117" s="198">
        <v>0.18</v>
      </c>
      <c r="I117" s="199"/>
      <c r="J117" s="200">
        <f>ROUND(I117*H117,2)</f>
        <v>0</v>
      </c>
      <c r="K117" s="196" t="s">
        <v>159</v>
      </c>
      <c r="L117" s="41"/>
      <c r="M117" s="201" t="s">
        <v>20</v>
      </c>
      <c r="N117" s="202" t="s">
        <v>40</v>
      </c>
      <c r="O117" s="66"/>
      <c r="P117" s="203">
        <f>O117*H117</f>
        <v>0</v>
      </c>
      <c r="Q117" s="203">
        <v>1.8907700000000001</v>
      </c>
      <c r="R117" s="203">
        <f>Q117*H117</f>
        <v>0.34033859999999999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160</v>
      </c>
      <c r="AT117" s="205" t="s">
        <v>155</v>
      </c>
      <c r="AU117" s="205" t="s">
        <v>78</v>
      </c>
      <c r="AY117" s="19" t="s">
        <v>153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9" t="s">
        <v>76</v>
      </c>
      <c r="BK117" s="206">
        <f>ROUND(I117*H117,2)</f>
        <v>0</v>
      </c>
      <c r="BL117" s="19" t="s">
        <v>160</v>
      </c>
      <c r="BM117" s="205" t="s">
        <v>1244</v>
      </c>
    </row>
    <row r="118" spans="1:65" s="13" customFormat="1" ht="11.25">
      <c r="B118" s="207"/>
      <c r="C118" s="208"/>
      <c r="D118" s="209" t="s">
        <v>162</v>
      </c>
      <c r="E118" s="210" t="s">
        <v>20</v>
      </c>
      <c r="F118" s="211" t="s">
        <v>1245</v>
      </c>
      <c r="G118" s="208"/>
      <c r="H118" s="210" t="s">
        <v>20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162</v>
      </c>
      <c r="AU118" s="217" t="s">
        <v>78</v>
      </c>
      <c r="AV118" s="13" t="s">
        <v>76</v>
      </c>
      <c r="AW118" s="13" t="s">
        <v>31</v>
      </c>
      <c r="AX118" s="13" t="s">
        <v>69</v>
      </c>
      <c r="AY118" s="217" t="s">
        <v>153</v>
      </c>
    </row>
    <row r="119" spans="1:65" s="14" customFormat="1" ht="11.25">
      <c r="B119" s="218"/>
      <c r="C119" s="219"/>
      <c r="D119" s="209" t="s">
        <v>162</v>
      </c>
      <c r="E119" s="220" t="s">
        <v>20</v>
      </c>
      <c r="F119" s="221" t="s">
        <v>1246</v>
      </c>
      <c r="G119" s="219"/>
      <c r="H119" s="222">
        <v>0.18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162</v>
      </c>
      <c r="AU119" s="228" t="s">
        <v>78</v>
      </c>
      <c r="AV119" s="14" t="s">
        <v>78</v>
      </c>
      <c r="AW119" s="14" t="s">
        <v>31</v>
      </c>
      <c r="AX119" s="14" t="s">
        <v>76</v>
      </c>
      <c r="AY119" s="228" t="s">
        <v>153</v>
      </c>
    </row>
    <row r="120" spans="1:65" s="12" customFormat="1" ht="22.9" customHeight="1">
      <c r="B120" s="178"/>
      <c r="C120" s="179"/>
      <c r="D120" s="180" t="s">
        <v>68</v>
      </c>
      <c r="E120" s="192" t="s">
        <v>193</v>
      </c>
      <c r="F120" s="192" t="s">
        <v>1247</v>
      </c>
      <c r="G120" s="179"/>
      <c r="H120" s="179"/>
      <c r="I120" s="182"/>
      <c r="J120" s="193">
        <f>BK120</f>
        <v>0</v>
      </c>
      <c r="K120" s="179"/>
      <c r="L120" s="184"/>
      <c r="M120" s="185"/>
      <c r="N120" s="186"/>
      <c r="O120" s="186"/>
      <c r="P120" s="187">
        <f>SUM(P121:P122)</f>
        <v>0</v>
      </c>
      <c r="Q120" s="186"/>
      <c r="R120" s="187">
        <f>SUM(R121:R122)</f>
        <v>0.15150000000000002</v>
      </c>
      <c r="S120" s="186"/>
      <c r="T120" s="188">
        <f>SUM(T121:T122)</f>
        <v>0</v>
      </c>
      <c r="AR120" s="189" t="s">
        <v>76</v>
      </c>
      <c r="AT120" s="190" t="s">
        <v>68</v>
      </c>
      <c r="AU120" s="190" t="s">
        <v>76</v>
      </c>
      <c r="AY120" s="189" t="s">
        <v>153</v>
      </c>
      <c r="BK120" s="191">
        <f>SUM(BK121:BK122)</f>
        <v>0</v>
      </c>
    </row>
    <row r="121" spans="1:65" s="2" customFormat="1" ht="60" customHeight="1">
      <c r="A121" s="36"/>
      <c r="B121" s="37"/>
      <c r="C121" s="194" t="s">
        <v>214</v>
      </c>
      <c r="D121" s="194" t="s">
        <v>155</v>
      </c>
      <c r="E121" s="195" t="s">
        <v>1248</v>
      </c>
      <c r="F121" s="196" t="s">
        <v>1249</v>
      </c>
      <c r="G121" s="197" t="s">
        <v>208</v>
      </c>
      <c r="H121" s="198">
        <v>1.5</v>
      </c>
      <c r="I121" s="199"/>
      <c r="J121" s="200">
        <f>ROUND(I121*H121,2)</f>
        <v>0</v>
      </c>
      <c r="K121" s="196" t="s">
        <v>159</v>
      </c>
      <c r="L121" s="41"/>
      <c r="M121" s="201" t="s">
        <v>20</v>
      </c>
      <c r="N121" s="202" t="s">
        <v>40</v>
      </c>
      <c r="O121" s="66"/>
      <c r="P121" s="203">
        <f>O121*H121</f>
        <v>0</v>
      </c>
      <c r="Q121" s="203">
        <v>0.10100000000000001</v>
      </c>
      <c r="R121" s="203">
        <f>Q121*H121</f>
        <v>0.15150000000000002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160</v>
      </c>
      <c r="AT121" s="205" t="s">
        <v>155</v>
      </c>
      <c r="AU121" s="205" t="s">
        <v>78</v>
      </c>
      <c r="AY121" s="19" t="s">
        <v>153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9" t="s">
        <v>76</v>
      </c>
      <c r="BK121" s="206">
        <f>ROUND(I121*H121,2)</f>
        <v>0</v>
      </c>
      <c r="BL121" s="19" t="s">
        <v>160</v>
      </c>
      <c r="BM121" s="205" t="s">
        <v>1250</v>
      </c>
    </row>
    <row r="122" spans="1:65" s="14" customFormat="1" ht="11.25">
      <c r="B122" s="218"/>
      <c r="C122" s="219"/>
      <c r="D122" s="209" t="s">
        <v>162</v>
      </c>
      <c r="E122" s="220" t="s">
        <v>20</v>
      </c>
      <c r="F122" s="221" t="s">
        <v>1251</v>
      </c>
      <c r="G122" s="219"/>
      <c r="H122" s="222">
        <v>1.5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162</v>
      </c>
      <c r="AU122" s="228" t="s">
        <v>78</v>
      </c>
      <c r="AV122" s="14" t="s">
        <v>78</v>
      </c>
      <c r="AW122" s="14" t="s">
        <v>31</v>
      </c>
      <c r="AX122" s="14" t="s">
        <v>76</v>
      </c>
      <c r="AY122" s="228" t="s">
        <v>153</v>
      </c>
    </row>
    <row r="123" spans="1:65" s="12" customFormat="1" ht="22.9" customHeight="1">
      <c r="B123" s="178"/>
      <c r="C123" s="179"/>
      <c r="D123" s="180" t="s">
        <v>68</v>
      </c>
      <c r="E123" s="192" t="s">
        <v>198</v>
      </c>
      <c r="F123" s="192" t="s">
        <v>336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SUM(P124:P148)</f>
        <v>0</v>
      </c>
      <c r="Q123" s="186"/>
      <c r="R123" s="187">
        <f>SUM(R124:R148)</f>
        <v>0.71619233999999998</v>
      </c>
      <c r="S123" s="186"/>
      <c r="T123" s="188">
        <f>SUM(T124:T148)</f>
        <v>0</v>
      </c>
      <c r="AR123" s="189" t="s">
        <v>76</v>
      </c>
      <c r="AT123" s="190" t="s">
        <v>68</v>
      </c>
      <c r="AU123" s="190" t="s">
        <v>76</v>
      </c>
      <c r="AY123" s="189" t="s">
        <v>153</v>
      </c>
      <c r="BK123" s="191">
        <f>SUM(BK124:BK148)</f>
        <v>0</v>
      </c>
    </row>
    <row r="124" spans="1:65" s="2" customFormat="1" ht="24" customHeight="1">
      <c r="A124" s="36"/>
      <c r="B124" s="37"/>
      <c r="C124" s="194" t="s">
        <v>221</v>
      </c>
      <c r="D124" s="194" t="s">
        <v>155</v>
      </c>
      <c r="E124" s="195" t="s">
        <v>1252</v>
      </c>
      <c r="F124" s="196" t="s">
        <v>1253</v>
      </c>
      <c r="G124" s="197" t="s">
        <v>208</v>
      </c>
      <c r="H124" s="198">
        <v>2.25</v>
      </c>
      <c r="I124" s="199"/>
      <c r="J124" s="200">
        <f>ROUND(I124*H124,2)</f>
        <v>0</v>
      </c>
      <c r="K124" s="196" t="s">
        <v>159</v>
      </c>
      <c r="L124" s="41"/>
      <c r="M124" s="201" t="s">
        <v>20</v>
      </c>
      <c r="N124" s="202" t="s">
        <v>40</v>
      </c>
      <c r="O124" s="66"/>
      <c r="P124" s="203">
        <f>O124*H124</f>
        <v>0</v>
      </c>
      <c r="Q124" s="203">
        <v>4.1529999999999997E-2</v>
      </c>
      <c r="R124" s="203">
        <f>Q124*H124</f>
        <v>9.3442499999999998E-2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160</v>
      </c>
      <c r="AT124" s="205" t="s">
        <v>155</v>
      </c>
      <c r="AU124" s="205" t="s">
        <v>78</v>
      </c>
      <c r="AY124" s="19" t="s">
        <v>153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9" t="s">
        <v>76</v>
      </c>
      <c r="BK124" s="206">
        <f>ROUND(I124*H124,2)</f>
        <v>0</v>
      </c>
      <c r="BL124" s="19" t="s">
        <v>160</v>
      </c>
      <c r="BM124" s="205" t="s">
        <v>1254</v>
      </c>
    </row>
    <row r="125" spans="1:65" s="13" customFormat="1" ht="11.25">
      <c r="B125" s="207"/>
      <c r="C125" s="208"/>
      <c r="D125" s="209" t="s">
        <v>162</v>
      </c>
      <c r="E125" s="210" t="s">
        <v>20</v>
      </c>
      <c r="F125" s="211" t="s">
        <v>1255</v>
      </c>
      <c r="G125" s="208"/>
      <c r="H125" s="210" t="s">
        <v>20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162</v>
      </c>
      <c r="AU125" s="217" t="s">
        <v>78</v>
      </c>
      <c r="AV125" s="13" t="s">
        <v>76</v>
      </c>
      <c r="AW125" s="13" t="s">
        <v>31</v>
      </c>
      <c r="AX125" s="13" t="s">
        <v>69</v>
      </c>
      <c r="AY125" s="217" t="s">
        <v>153</v>
      </c>
    </row>
    <row r="126" spans="1:65" s="14" customFormat="1" ht="11.25">
      <c r="B126" s="218"/>
      <c r="C126" s="219"/>
      <c r="D126" s="209" t="s">
        <v>162</v>
      </c>
      <c r="E126" s="220" t="s">
        <v>20</v>
      </c>
      <c r="F126" s="221" t="s">
        <v>1256</v>
      </c>
      <c r="G126" s="219"/>
      <c r="H126" s="222">
        <v>0.45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162</v>
      </c>
      <c r="AU126" s="228" t="s">
        <v>78</v>
      </c>
      <c r="AV126" s="14" t="s">
        <v>78</v>
      </c>
      <c r="AW126" s="14" t="s">
        <v>31</v>
      </c>
      <c r="AX126" s="14" t="s">
        <v>69</v>
      </c>
      <c r="AY126" s="228" t="s">
        <v>153</v>
      </c>
    </row>
    <row r="127" spans="1:65" s="13" customFormat="1" ht="11.25">
      <c r="B127" s="207"/>
      <c r="C127" s="208"/>
      <c r="D127" s="209" t="s">
        <v>162</v>
      </c>
      <c r="E127" s="210" t="s">
        <v>20</v>
      </c>
      <c r="F127" s="211" t="s">
        <v>1257</v>
      </c>
      <c r="G127" s="208"/>
      <c r="H127" s="210" t="s">
        <v>20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162</v>
      </c>
      <c r="AU127" s="217" t="s">
        <v>78</v>
      </c>
      <c r="AV127" s="13" t="s">
        <v>76</v>
      </c>
      <c r="AW127" s="13" t="s">
        <v>31</v>
      </c>
      <c r="AX127" s="13" t="s">
        <v>69</v>
      </c>
      <c r="AY127" s="217" t="s">
        <v>153</v>
      </c>
    </row>
    <row r="128" spans="1:65" s="14" customFormat="1" ht="11.25">
      <c r="B128" s="218"/>
      <c r="C128" s="219"/>
      <c r="D128" s="209" t="s">
        <v>162</v>
      </c>
      <c r="E128" s="220" t="s">
        <v>20</v>
      </c>
      <c r="F128" s="221" t="s">
        <v>1256</v>
      </c>
      <c r="G128" s="219"/>
      <c r="H128" s="222">
        <v>0.45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162</v>
      </c>
      <c r="AU128" s="228" t="s">
        <v>78</v>
      </c>
      <c r="AV128" s="14" t="s">
        <v>78</v>
      </c>
      <c r="AW128" s="14" t="s">
        <v>31</v>
      </c>
      <c r="AX128" s="14" t="s">
        <v>69</v>
      </c>
      <c r="AY128" s="228" t="s">
        <v>153</v>
      </c>
    </row>
    <row r="129" spans="1:65" s="13" customFormat="1" ht="11.25">
      <c r="B129" s="207"/>
      <c r="C129" s="208"/>
      <c r="D129" s="209" t="s">
        <v>162</v>
      </c>
      <c r="E129" s="210" t="s">
        <v>20</v>
      </c>
      <c r="F129" s="211" t="s">
        <v>1258</v>
      </c>
      <c r="G129" s="208"/>
      <c r="H129" s="210" t="s">
        <v>20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162</v>
      </c>
      <c r="AU129" s="217" t="s">
        <v>78</v>
      </c>
      <c r="AV129" s="13" t="s">
        <v>76</v>
      </c>
      <c r="AW129" s="13" t="s">
        <v>31</v>
      </c>
      <c r="AX129" s="13" t="s">
        <v>69</v>
      </c>
      <c r="AY129" s="217" t="s">
        <v>153</v>
      </c>
    </row>
    <row r="130" spans="1:65" s="14" customFormat="1" ht="11.25">
      <c r="B130" s="218"/>
      <c r="C130" s="219"/>
      <c r="D130" s="209" t="s">
        <v>162</v>
      </c>
      <c r="E130" s="220" t="s">
        <v>20</v>
      </c>
      <c r="F130" s="221" t="s">
        <v>1256</v>
      </c>
      <c r="G130" s="219"/>
      <c r="H130" s="222">
        <v>0.45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162</v>
      </c>
      <c r="AU130" s="228" t="s">
        <v>78</v>
      </c>
      <c r="AV130" s="14" t="s">
        <v>78</v>
      </c>
      <c r="AW130" s="14" t="s">
        <v>31</v>
      </c>
      <c r="AX130" s="14" t="s">
        <v>69</v>
      </c>
      <c r="AY130" s="228" t="s">
        <v>153</v>
      </c>
    </row>
    <row r="131" spans="1:65" s="13" customFormat="1" ht="11.25">
      <c r="B131" s="207"/>
      <c r="C131" s="208"/>
      <c r="D131" s="209" t="s">
        <v>162</v>
      </c>
      <c r="E131" s="210" t="s">
        <v>20</v>
      </c>
      <c r="F131" s="211" t="s">
        <v>1259</v>
      </c>
      <c r="G131" s="208"/>
      <c r="H131" s="210" t="s">
        <v>20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162</v>
      </c>
      <c r="AU131" s="217" t="s">
        <v>78</v>
      </c>
      <c r="AV131" s="13" t="s">
        <v>76</v>
      </c>
      <c r="AW131" s="13" t="s">
        <v>31</v>
      </c>
      <c r="AX131" s="13" t="s">
        <v>69</v>
      </c>
      <c r="AY131" s="217" t="s">
        <v>153</v>
      </c>
    </row>
    <row r="132" spans="1:65" s="14" customFormat="1" ht="11.25">
      <c r="B132" s="218"/>
      <c r="C132" s="219"/>
      <c r="D132" s="209" t="s">
        <v>162</v>
      </c>
      <c r="E132" s="220" t="s">
        <v>20</v>
      </c>
      <c r="F132" s="221" t="s">
        <v>1256</v>
      </c>
      <c r="G132" s="219"/>
      <c r="H132" s="222">
        <v>0.45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162</v>
      </c>
      <c r="AU132" s="228" t="s">
        <v>78</v>
      </c>
      <c r="AV132" s="14" t="s">
        <v>78</v>
      </c>
      <c r="AW132" s="14" t="s">
        <v>31</v>
      </c>
      <c r="AX132" s="14" t="s">
        <v>69</v>
      </c>
      <c r="AY132" s="228" t="s">
        <v>153</v>
      </c>
    </row>
    <row r="133" spans="1:65" s="13" customFormat="1" ht="11.25">
      <c r="B133" s="207"/>
      <c r="C133" s="208"/>
      <c r="D133" s="209" t="s">
        <v>162</v>
      </c>
      <c r="E133" s="210" t="s">
        <v>20</v>
      </c>
      <c r="F133" s="211" t="s">
        <v>761</v>
      </c>
      <c r="G133" s="208"/>
      <c r="H133" s="210" t="s">
        <v>20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162</v>
      </c>
      <c r="AU133" s="217" t="s">
        <v>78</v>
      </c>
      <c r="AV133" s="13" t="s">
        <v>76</v>
      </c>
      <c r="AW133" s="13" t="s">
        <v>31</v>
      </c>
      <c r="AX133" s="13" t="s">
        <v>69</v>
      </c>
      <c r="AY133" s="217" t="s">
        <v>153</v>
      </c>
    </row>
    <row r="134" spans="1:65" s="14" customFormat="1" ht="11.25">
      <c r="B134" s="218"/>
      <c r="C134" s="219"/>
      <c r="D134" s="209" t="s">
        <v>162</v>
      </c>
      <c r="E134" s="220" t="s">
        <v>20</v>
      </c>
      <c r="F134" s="221" t="s">
        <v>1260</v>
      </c>
      <c r="G134" s="219"/>
      <c r="H134" s="222">
        <v>0.45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162</v>
      </c>
      <c r="AU134" s="228" t="s">
        <v>78</v>
      </c>
      <c r="AV134" s="14" t="s">
        <v>78</v>
      </c>
      <c r="AW134" s="14" t="s">
        <v>31</v>
      </c>
      <c r="AX134" s="14" t="s">
        <v>69</v>
      </c>
      <c r="AY134" s="228" t="s">
        <v>153</v>
      </c>
    </row>
    <row r="135" spans="1:65" s="16" customFormat="1" ht="11.25">
      <c r="B135" s="240"/>
      <c r="C135" s="241"/>
      <c r="D135" s="209" t="s">
        <v>162</v>
      </c>
      <c r="E135" s="242" t="s">
        <v>20</v>
      </c>
      <c r="F135" s="243" t="s">
        <v>176</v>
      </c>
      <c r="G135" s="241"/>
      <c r="H135" s="244">
        <v>2.25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162</v>
      </c>
      <c r="AU135" s="250" t="s">
        <v>78</v>
      </c>
      <c r="AV135" s="16" t="s">
        <v>160</v>
      </c>
      <c r="AW135" s="16" t="s">
        <v>31</v>
      </c>
      <c r="AX135" s="16" t="s">
        <v>76</v>
      </c>
      <c r="AY135" s="250" t="s">
        <v>153</v>
      </c>
    </row>
    <row r="136" spans="1:65" s="2" customFormat="1" ht="36" customHeight="1">
      <c r="A136" s="36"/>
      <c r="B136" s="37"/>
      <c r="C136" s="194" t="s">
        <v>230</v>
      </c>
      <c r="D136" s="194" t="s">
        <v>155</v>
      </c>
      <c r="E136" s="195" t="s">
        <v>1261</v>
      </c>
      <c r="F136" s="196" t="s">
        <v>1262</v>
      </c>
      <c r="G136" s="197" t="s">
        <v>158</v>
      </c>
      <c r="H136" s="198">
        <v>0.27600000000000002</v>
      </c>
      <c r="I136" s="199"/>
      <c r="J136" s="200">
        <f>ROUND(I136*H136,2)</f>
        <v>0</v>
      </c>
      <c r="K136" s="196" t="s">
        <v>159</v>
      </c>
      <c r="L136" s="41"/>
      <c r="M136" s="201" t="s">
        <v>20</v>
      </c>
      <c r="N136" s="202" t="s">
        <v>40</v>
      </c>
      <c r="O136" s="66"/>
      <c r="P136" s="203">
        <f>O136*H136</f>
        <v>0</v>
      </c>
      <c r="Q136" s="203">
        <v>2.2563399999999998</v>
      </c>
      <c r="R136" s="203">
        <f>Q136*H136</f>
        <v>0.62274984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160</v>
      </c>
      <c r="AT136" s="205" t="s">
        <v>155</v>
      </c>
      <c r="AU136" s="205" t="s">
        <v>78</v>
      </c>
      <c r="AY136" s="19" t="s">
        <v>153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9" t="s">
        <v>76</v>
      </c>
      <c r="BK136" s="206">
        <f>ROUND(I136*H136,2)</f>
        <v>0</v>
      </c>
      <c r="BL136" s="19" t="s">
        <v>160</v>
      </c>
      <c r="BM136" s="205" t="s">
        <v>1263</v>
      </c>
    </row>
    <row r="137" spans="1:65" s="13" customFormat="1" ht="11.25">
      <c r="B137" s="207"/>
      <c r="C137" s="208"/>
      <c r="D137" s="209" t="s">
        <v>162</v>
      </c>
      <c r="E137" s="210" t="s">
        <v>20</v>
      </c>
      <c r="F137" s="211" t="s">
        <v>1255</v>
      </c>
      <c r="G137" s="208"/>
      <c r="H137" s="210" t="s">
        <v>20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162</v>
      </c>
      <c r="AU137" s="217" t="s">
        <v>78</v>
      </c>
      <c r="AV137" s="13" t="s">
        <v>76</v>
      </c>
      <c r="AW137" s="13" t="s">
        <v>31</v>
      </c>
      <c r="AX137" s="13" t="s">
        <v>69</v>
      </c>
      <c r="AY137" s="217" t="s">
        <v>153</v>
      </c>
    </row>
    <row r="138" spans="1:65" s="14" customFormat="1" ht="11.25">
      <c r="B138" s="218"/>
      <c r="C138" s="219"/>
      <c r="D138" s="209" t="s">
        <v>162</v>
      </c>
      <c r="E138" s="220" t="s">
        <v>20</v>
      </c>
      <c r="F138" s="221" t="s">
        <v>1264</v>
      </c>
      <c r="G138" s="219"/>
      <c r="H138" s="222">
        <v>0.08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162</v>
      </c>
      <c r="AU138" s="228" t="s">
        <v>78</v>
      </c>
      <c r="AV138" s="14" t="s">
        <v>78</v>
      </c>
      <c r="AW138" s="14" t="s">
        <v>31</v>
      </c>
      <c r="AX138" s="14" t="s">
        <v>69</v>
      </c>
      <c r="AY138" s="228" t="s">
        <v>153</v>
      </c>
    </row>
    <row r="139" spans="1:65" s="13" customFormat="1" ht="11.25">
      <c r="B139" s="207"/>
      <c r="C139" s="208"/>
      <c r="D139" s="209" t="s">
        <v>162</v>
      </c>
      <c r="E139" s="210" t="s">
        <v>20</v>
      </c>
      <c r="F139" s="211" t="s">
        <v>1259</v>
      </c>
      <c r="G139" s="208"/>
      <c r="H139" s="210" t="s">
        <v>20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162</v>
      </c>
      <c r="AU139" s="217" t="s">
        <v>78</v>
      </c>
      <c r="AV139" s="13" t="s">
        <v>76</v>
      </c>
      <c r="AW139" s="13" t="s">
        <v>31</v>
      </c>
      <c r="AX139" s="13" t="s">
        <v>69</v>
      </c>
      <c r="AY139" s="217" t="s">
        <v>153</v>
      </c>
    </row>
    <row r="140" spans="1:65" s="14" customFormat="1" ht="11.25">
      <c r="B140" s="218"/>
      <c r="C140" s="219"/>
      <c r="D140" s="209" t="s">
        <v>162</v>
      </c>
      <c r="E140" s="220" t="s">
        <v>20</v>
      </c>
      <c r="F140" s="221" t="s">
        <v>1265</v>
      </c>
      <c r="G140" s="219"/>
      <c r="H140" s="222">
        <v>4.8000000000000001E-2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162</v>
      </c>
      <c r="AU140" s="228" t="s">
        <v>78</v>
      </c>
      <c r="AV140" s="14" t="s">
        <v>78</v>
      </c>
      <c r="AW140" s="14" t="s">
        <v>31</v>
      </c>
      <c r="AX140" s="14" t="s">
        <v>69</v>
      </c>
      <c r="AY140" s="228" t="s">
        <v>153</v>
      </c>
    </row>
    <row r="141" spans="1:65" s="13" customFormat="1" ht="11.25">
      <c r="B141" s="207"/>
      <c r="C141" s="208"/>
      <c r="D141" s="209" t="s">
        <v>162</v>
      </c>
      <c r="E141" s="210" t="s">
        <v>20</v>
      </c>
      <c r="F141" s="211" t="s">
        <v>1258</v>
      </c>
      <c r="G141" s="208"/>
      <c r="H141" s="210" t="s">
        <v>20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162</v>
      </c>
      <c r="AU141" s="217" t="s">
        <v>78</v>
      </c>
      <c r="AV141" s="13" t="s">
        <v>76</v>
      </c>
      <c r="AW141" s="13" t="s">
        <v>31</v>
      </c>
      <c r="AX141" s="13" t="s">
        <v>69</v>
      </c>
      <c r="AY141" s="217" t="s">
        <v>153</v>
      </c>
    </row>
    <row r="142" spans="1:65" s="14" customFormat="1" ht="11.25">
      <c r="B142" s="218"/>
      <c r="C142" s="219"/>
      <c r="D142" s="209" t="s">
        <v>162</v>
      </c>
      <c r="E142" s="220" t="s">
        <v>20</v>
      </c>
      <c r="F142" s="221" t="s">
        <v>1266</v>
      </c>
      <c r="G142" s="219"/>
      <c r="H142" s="222">
        <v>6.2E-2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162</v>
      </c>
      <c r="AU142" s="228" t="s">
        <v>78</v>
      </c>
      <c r="AV142" s="14" t="s">
        <v>78</v>
      </c>
      <c r="AW142" s="14" t="s">
        <v>31</v>
      </c>
      <c r="AX142" s="14" t="s">
        <v>69</v>
      </c>
      <c r="AY142" s="228" t="s">
        <v>153</v>
      </c>
    </row>
    <row r="143" spans="1:65" s="13" customFormat="1" ht="11.25">
      <c r="B143" s="207"/>
      <c r="C143" s="208"/>
      <c r="D143" s="209" t="s">
        <v>162</v>
      </c>
      <c r="E143" s="210" t="s">
        <v>20</v>
      </c>
      <c r="F143" s="211" t="s">
        <v>1267</v>
      </c>
      <c r="G143" s="208"/>
      <c r="H143" s="210" t="s">
        <v>20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162</v>
      </c>
      <c r="AU143" s="217" t="s">
        <v>78</v>
      </c>
      <c r="AV143" s="13" t="s">
        <v>76</v>
      </c>
      <c r="AW143" s="13" t="s">
        <v>31</v>
      </c>
      <c r="AX143" s="13" t="s">
        <v>69</v>
      </c>
      <c r="AY143" s="217" t="s">
        <v>153</v>
      </c>
    </row>
    <row r="144" spans="1:65" s="14" customFormat="1" ht="11.25">
      <c r="B144" s="218"/>
      <c r="C144" s="219"/>
      <c r="D144" s="209" t="s">
        <v>162</v>
      </c>
      <c r="E144" s="220" t="s">
        <v>20</v>
      </c>
      <c r="F144" s="221" t="s">
        <v>1268</v>
      </c>
      <c r="G144" s="219"/>
      <c r="H144" s="222">
        <v>0.05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162</v>
      </c>
      <c r="AU144" s="228" t="s">
        <v>78</v>
      </c>
      <c r="AV144" s="14" t="s">
        <v>78</v>
      </c>
      <c r="AW144" s="14" t="s">
        <v>31</v>
      </c>
      <c r="AX144" s="14" t="s">
        <v>69</v>
      </c>
      <c r="AY144" s="228" t="s">
        <v>153</v>
      </c>
    </row>
    <row r="145" spans="1:65" s="15" customFormat="1" ht="11.25">
      <c r="B145" s="229"/>
      <c r="C145" s="230"/>
      <c r="D145" s="209" t="s">
        <v>162</v>
      </c>
      <c r="E145" s="231" t="s">
        <v>20</v>
      </c>
      <c r="F145" s="232" t="s">
        <v>173</v>
      </c>
      <c r="G145" s="230"/>
      <c r="H145" s="233">
        <v>0.24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162</v>
      </c>
      <c r="AU145" s="239" t="s">
        <v>78</v>
      </c>
      <c r="AV145" s="15" t="s">
        <v>92</v>
      </c>
      <c r="AW145" s="15" t="s">
        <v>31</v>
      </c>
      <c r="AX145" s="15" t="s">
        <v>69</v>
      </c>
      <c r="AY145" s="239" t="s">
        <v>153</v>
      </c>
    </row>
    <row r="146" spans="1:65" s="13" customFormat="1" ht="11.25">
      <c r="B146" s="207"/>
      <c r="C146" s="208"/>
      <c r="D146" s="209" t="s">
        <v>162</v>
      </c>
      <c r="E146" s="210" t="s">
        <v>20</v>
      </c>
      <c r="F146" s="211" t="s">
        <v>174</v>
      </c>
      <c r="G146" s="208"/>
      <c r="H146" s="210" t="s">
        <v>20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162</v>
      </c>
      <c r="AU146" s="217" t="s">
        <v>78</v>
      </c>
      <c r="AV146" s="13" t="s">
        <v>76</v>
      </c>
      <c r="AW146" s="13" t="s">
        <v>31</v>
      </c>
      <c r="AX146" s="13" t="s">
        <v>69</v>
      </c>
      <c r="AY146" s="217" t="s">
        <v>153</v>
      </c>
    </row>
    <row r="147" spans="1:65" s="14" customFormat="1" ht="11.25">
      <c r="B147" s="218"/>
      <c r="C147" s="219"/>
      <c r="D147" s="209" t="s">
        <v>162</v>
      </c>
      <c r="E147" s="220" t="s">
        <v>20</v>
      </c>
      <c r="F147" s="221" t="s">
        <v>1269</v>
      </c>
      <c r="G147" s="219"/>
      <c r="H147" s="222">
        <v>3.5999999999999997E-2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162</v>
      </c>
      <c r="AU147" s="228" t="s">
        <v>78</v>
      </c>
      <c r="AV147" s="14" t="s">
        <v>78</v>
      </c>
      <c r="AW147" s="14" t="s">
        <v>31</v>
      </c>
      <c r="AX147" s="14" t="s">
        <v>69</v>
      </c>
      <c r="AY147" s="228" t="s">
        <v>153</v>
      </c>
    </row>
    <row r="148" spans="1:65" s="16" customFormat="1" ht="11.25">
      <c r="B148" s="240"/>
      <c r="C148" s="241"/>
      <c r="D148" s="209" t="s">
        <v>162</v>
      </c>
      <c r="E148" s="242" t="s">
        <v>20</v>
      </c>
      <c r="F148" s="243" t="s">
        <v>176</v>
      </c>
      <c r="G148" s="241"/>
      <c r="H148" s="244">
        <v>0.27600000000000002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162</v>
      </c>
      <c r="AU148" s="250" t="s">
        <v>78</v>
      </c>
      <c r="AV148" s="16" t="s">
        <v>160</v>
      </c>
      <c r="AW148" s="16" t="s">
        <v>31</v>
      </c>
      <c r="AX148" s="16" t="s">
        <v>76</v>
      </c>
      <c r="AY148" s="250" t="s">
        <v>153</v>
      </c>
    </row>
    <row r="149" spans="1:65" s="12" customFormat="1" ht="22.9" customHeight="1">
      <c r="B149" s="178"/>
      <c r="C149" s="179"/>
      <c r="D149" s="180" t="s">
        <v>68</v>
      </c>
      <c r="E149" s="192" t="s">
        <v>221</v>
      </c>
      <c r="F149" s="192" t="s">
        <v>432</v>
      </c>
      <c r="G149" s="179"/>
      <c r="H149" s="179"/>
      <c r="I149" s="182"/>
      <c r="J149" s="193">
        <f>BK149</f>
        <v>0</v>
      </c>
      <c r="K149" s="179"/>
      <c r="L149" s="184"/>
      <c r="M149" s="185"/>
      <c r="N149" s="186"/>
      <c r="O149" s="186"/>
      <c r="P149" s="187">
        <f>SUM(P150:P228)</f>
        <v>0</v>
      </c>
      <c r="Q149" s="186"/>
      <c r="R149" s="187">
        <f>SUM(R150:R228)</f>
        <v>0</v>
      </c>
      <c r="S149" s="186"/>
      <c r="T149" s="188">
        <f>SUM(T150:T228)</f>
        <v>1.6809749999999999</v>
      </c>
      <c r="AR149" s="189" t="s">
        <v>76</v>
      </c>
      <c r="AT149" s="190" t="s">
        <v>68</v>
      </c>
      <c r="AU149" s="190" t="s">
        <v>76</v>
      </c>
      <c r="AY149" s="189" t="s">
        <v>153</v>
      </c>
      <c r="BK149" s="191">
        <f>SUM(BK150:BK228)</f>
        <v>0</v>
      </c>
    </row>
    <row r="150" spans="1:65" s="2" customFormat="1" ht="36" customHeight="1">
      <c r="A150" s="36"/>
      <c r="B150" s="37"/>
      <c r="C150" s="194" t="s">
        <v>237</v>
      </c>
      <c r="D150" s="194" t="s">
        <v>155</v>
      </c>
      <c r="E150" s="195" t="s">
        <v>1270</v>
      </c>
      <c r="F150" s="196" t="s">
        <v>1271</v>
      </c>
      <c r="G150" s="197" t="s">
        <v>274</v>
      </c>
      <c r="H150" s="198">
        <v>12.6</v>
      </c>
      <c r="I150" s="199"/>
      <c r="J150" s="200">
        <f>ROUND(I150*H150,2)</f>
        <v>0</v>
      </c>
      <c r="K150" s="196" t="s">
        <v>159</v>
      </c>
      <c r="L150" s="41"/>
      <c r="M150" s="201" t="s">
        <v>20</v>
      </c>
      <c r="N150" s="202" t="s">
        <v>40</v>
      </c>
      <c r="O150" s="66"/>
      <c r="P150" s="203">
        <f>O150*H150</f>
        <v>0</v>
      </c>
      <c r="Q150" s="203">
        <v>0</v>
      </c>
      <c r="R150" s="203">
        <f>Q150*H150</f>
        <v>0</v>
      </c>
      <c r="S150" s="203">
        <v>6.0000000000000001E-3</v>
      </c>
      <c r="T150" s="204">
        <f>S150*H150</f>
        <v>7.5600000000000001E-2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160</v>
      </c>
      <c r="AT150" s="205" t="s">
        <v>155</v>
      </c>
      <c r="AU150" s="205" t="s">
        <v>78</v>
      </c>
      <c r="AY150" s="19" t="s">
        <v>153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9" t="s">
        <v>76</v>
      </c>
      <c r="BK150" s="206">
        <f>ROUND(I150*H150,2)</f>
        <v>0</v>
      </c>
      <c r="BL150" s="19" t="s">
        <v>160</v>
      </c>
      <c r="BM150" s="205" t="s">
        <v>1272</v>
      </c>
    </row>
    <row r="151" spans="1:65" s="13" customFormat="1" ht="11.25">
      <c r="B151" s="207"/>
      <c r="C151" s="208"/>
      <c r="D151" s="209" t="s">
        <v>162</v>
      </c>
      <c r="E151" s="210" t="s">
        <v>20</v>
      </c>
      <c r="F151" s="211" t="s">
        <v>1273</v>
      </c>
      <c r="G151" s="208"/>
      <c r="H151" s="210" t="s">
        <v>20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162</v>
      </c>
      <c r="AU151" s="217" t="s">
        <v>78</v>
      </c>
      <c r="AV151" s="13" t="s">
        <v>76</v>
      </c>
      <c r="AW151" s="13" t="s">
        <v>31</v>
      </c>
      <c r="AX151" s="13" t="s">
        <v>69</v>
      </c>
      <c r="AY151" s="217" t="s">
        <v>153</v>
      </c>
    </row>
    <row r="152" spans="1:65" s="13" customFormat="1" ht="11.25">
      <c r="B152" s="207"/>
      <c r="C152" s="208"/>
      <c r="D152" s="209" t="s">
        <v>162</v>
      </c>
      <c r="E152" s="210" t="s">
        <v>20</v>
      </c>
      <c r="F152" s="211" t="s">
        <v>1255</v>
      </c>
      <c r="G152" s="208"/>
      <c r="H152" s="210" t="s">
        <v>20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162</v>
      </c>
      <c r="AU152" s="217" t="s">
        <v>78</v>
      </c>
      <c r="AV152" s="13" t="s">
        <v>76</v>
      </c>
      <c r="AW152" s="13" t="s">
        <v>31</v>
      </c>
      <c r="AX152" s="13" t="s">
        <v>69</v>
      </c>
      <c r="AY152" s="217" t="s">
        <v>153</v>
      </c>
    </row>
    <row r="153" spans="1:65" s="14" customFormat="1" ht="11.25">
      <c r="B153" s="218"/>
      <c r="C153" s="219"/>
      <c r="D153" s="209" t="s">
        <v>162</v>
      </c>
      <c r="E153" s="220" t="s">
        <v>20</v>
      </c>
      <c r="F153" s="221" t="s">
        <v>1274</v>
      </c>
      <c r="G153" s="219"/>
      <c r="H153" s="222">
        <v>2.5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162</v>
      </c>
      <c r="AU153" s="228" t="s">
        <v>78</v>
      </c>
      <c r="AV153" s="14" t="s">
        <v>78</v>
      </c>
      <c r="AW153" s="14" t="s">
        <v>31</v>
      </c>
      <c r="AX153" s="14" t="s">
        <v>69</v>
      </c>
      <c r="AY153" s="228" t="s">
        <v>153</v>
      </c>
    </row>
    <row r="154" spans="1:65" s="13" customFormat="1" ht="11.25">
      <c r="B154" s="207"/>
      <c r="C154" s="208"/>
      <c r="D154" s="209" t="s">
        <v>162</v>
      </c>
      <c r="E154" s="210" t="s">
        <v>20</v>
      </c>
      <c r="F154" s="211" t="s">
        <v>1275</v>
      </c>
      <c r="G154" s="208"/>
      <c r="H154" s="210" t="s">
        <v>20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162</v>
      </c>
      <c r="AU154" s="217" t="s">
        <v>78</v>
      </c>
      <c r="AV154" s="13" t="s">
        <v>76</v>
      </c>
      <c r="AW154" s="13" t="s">
        <v>31</v>
      </c>
      <c r="AX154" s="13" t="s">
        <v>69</v>
      </c>
      <c r="AY154" s="217" t="s">
        <v>153</v>
      </c>
    </row>
    <row r="155" spans="1:65" s="14" customFormat="1" ht="11.25">
      <c r="B155" s="218"/>
      <c r="C155" s="219"/>
      <c r="D155" s="209" t="s">
        <v>162</v>
      </c>
      <c r="E155" s="220" t="s">
        <v>20</v>
      </c>
      <c r="F155" s="221" t="s">
        <v>1276</v>
      </c>
      <c r="G155" s="219"/>
      <c r="H155" s="222">
        <v>3.2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162</v>
      </c>
      <c r="AU155" s="228" t="s">
        <v>78</v>
      </c>
      <c r="AV155" s="14" t="s">
        <v>78</v>
      </c>
      <c r="AW155" s="14" t="s">
        <v>31</v>
      </c>
      <c r="AX155" s="14" t="s">
        <v>69</v>
      </c>
      <c r="AY155" s="228" t="s">
        <v>153</v>
      </c>
    </row>
    <row r="156" spans="1:65" s="13" customFormat="1" ht="11.25">
      <c r="B156" s="207"/>
      <c r="C156" s="208"/>
      <c r="D156" s="209" t="s">
        <v>162</v>
      </c>
      <c r="E156" s="210" t="s">
        <v>20</v>
      </c>
      <c r="F156" s="211" t="s">
        <v>1277</v>
      </c>
      <c r="G156" s="208"/>
      <c r="H156" s="210" t="s">
        <v>20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162</v>
      </c>
      <c r="AU156" s="217" t="s">
        <v>78</v>
      </c>
      <c r="AV156" s="13" t="s">
        <v>76</v>
      </c>
      <c r="AW156" s="13" t="s">
        <v>31</v>
      </c>
      <c r="AX156" s="13" t="s">
        <v>69</v>
      </c>
      <c r="AY156" s="217" t="s">
        <v>153</v>
      </c>
    </row>
    <row r="157" spans="1:65" s="14" customFormat="1" ht="11.25">
      <c r="B157" s="218"/>
      <c r="C157" s="219"/>
      <c r="D157" s="209" t="s">
        <v>162</v>
      </c>
      <c r="E157" s="220" t="s">
        <v>20</v>
      </c>
      <c r="F157" s="221" t="s">
        <v>1278</v>
      </c>
      <c r="G157" s="219"/>
      <c r="H157" s="222">
        <v>1.2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162</v>
      </c>
      <c r="AU157" s="228" t="s">
        <v>78</v>
      </c>
      <c r="AV157" s="14" t="s">
        <v>78</v>
      </c>
      <c r="AW157" s="14" t="s">
        <v>31</v>
      </c>
      <c r="AX157" s="14" t="s">
        <v>69</v>
      </c>
      <c r="AY157" s="228" t="s">
        <v>153</v>
      </c>
    </row>
    <row r="158" spans="1:65" s="13" customFormat="1" ht="11.25">
      <c r="B158" s="207"/>
      <c r="C158" s="208"/>
      <c r="D158" s="209" t="s">
        <v>162</v>
      </c>
      <c r="E158" s="210" t="s">
        <v>20</v>
      </c>
      <c r="F158" s="211" t="s">
        <v>1259</v>
      </c>
      <c r="G158" s="208"/>
      <c r="H158" s="210" t="s">
        <v>20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162</v>
      </c>
      <c r="AU158" s="217" t="s">
        <v>78</v>
      </c>
      <c r="AV158" s="13" t="s">
        <v>76</v>
      </c>
      <c r="AW158" s="13" t="s">
        <v>31</v>
      </c>
      <c r="AX158" s="13" t="s">
        <v>69</v>
      </c>
      <c r="AY158" s="217" t="s">
        <v>153</v>
      </c>
    </row>
    <row r="159" spans="1:65" s="14" customFormat="1" ht="11.25">
      <c r="B159" s="218"/>
      <c r="C159" s="219"/>
      <c r="D159" s="209" t="s">
        <v>162</v>
      </c>
      <c r="E159" s="220" t="s">
        <v>20</v>
      </c>
      <c r="F159" s="221" t="s">
        <v>1279</v>
      </c>
      <c r="G159" s="219"/>
      <c r="H159" s="222">
        <v>1.9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162</v>
      </c>
      <c r="AU159" s="228" t="s">
        <v>78</v>
      </c>
      <c r="AV159" s="14" t="s">
        <v>78</v>
      </c>
      <c r="AW159" s="14" t="s">
        <v>31</v>
      </c>
      <c r="AX159" s="14" t="s">
        <v>69</v>
      </c>
      <c r="AY159" s="228" t="s">
        <v>153</v>
      </c>
    </row>
    <row r="160" spans="1:65" s="13" customFormat="1" ht="11.25">
      <c r="B160" s="207"/>
      <c r="C160" s="208"/>
      <c r="D160" s="209" t="s">
        <v>162</v>
      </c>
      <c r="E160" s="210" t="s">
        <v>20</v>
      </c>
      <c r="F160" s="211" t="s">
        <v>761</v>
      </c>
      <c r="G160" s="208"/>
      <c r="H160" s="210" t="s">
        <v>20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162</v>
      </c>
      <c r="AU160" s="217" t="s">
        <v>78</v>
      </c>
      <c r="AV160" s="13" t="s">
        <v>76</v>
      </c>
      <c r="AW160" s="13" t="s">
        <v>31</v>
      </c>
      <c r="AX160" s="13" t="s">
        <v>69</v>
      </c>
      <c r="AY160" s="217" t="s">
        <v>153</v>
      </c>
    </row>
    <row r="161" spans="1:65" s="14" customFormat="1" ht="11.25">
      <c r="B161" s="218"/>
      <c r="C161" s="219"/>
      <c r="D161" s="209" t="s">
        <v>162</v>
      </c>
      <c r="E161" s="220" t="s">
        <v>20</v>
      </c>
      <c r="F161" s="221" t="s">
        <v>1280</v>
      </c>
      <c r="G161" s="219"/>
      <c r="H161" s="222">
        <v>2.2000000000000002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162</v>
      </c>
      <c r="AU161" s="228" t="s">
        <v>78</v>
      </c>
      <c r="AV161" s="14" t="s">
        <v>78</v>
      </c>
      <c r="AW161" s="14" t="s">
        <v>31</v>
      </c>
      <c r="AX161" s="14" t="s">
        <v>69</v>
      </c>
      <c r="AY161" s="228" t="s">
        <v>153</v>
      </c>
    </row>
    <row r="162" spans="1:65" s="13" customFormat="1" ht="11.25">
      <c r="B162" s="207"/>
      <c r="C162" s="208"/>
      <c r="D162" s="209" t="s">
        <v>162</v>
      </c>
      <c r="E162" s="210" t="s">
        <v>20</v>
      </c>
      <c r="F162" s="211" t="s">
        <v>1281</v>
      </c>
      <c r="G162" s="208"/>
      <c r="H162" s="210" t="s">
        <v>20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162</v>
      </c>
      <c r="AU162" s="217" t="s">
        <v>78</v>
      </c>
      <c r="AV162" s="13" t="s">
        <v>76</v>
      </c>
      <c r="AW162" s="13" t="s">
        <v>31</v>
      </c>
      <c r="AX162" s="13" t="s">
        <v>69</v>
      </c>
      <c r="AY162" s="217" t="s">
        <v>153</v>
      </c>
    </row>
    <row r="163" spans="1:65" s="14" customFormat="1" ht="11.25">
      <c r="B163" s="218"/>
      <c r="C163" s="219"/>
      <c r="D163" s="209" t="s">
        <v>162</v>
      </c>
      <c r="E163" s="220" t="s">
        <v>20</v>
      </c>
      <c r="F163" s="221" t="s">
        <v>1282</v>
      </c>
      <c r="G163" s="219"/>
      <c r="H163" s="222">
        <v>1.6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162</v>
      </c>
      <c r="AU163" s="228" t="s">
        <v>78</v>
      </c>
      <c r="AV163" s="14" t="s">
        <v>78</v>
      </c>
      <c r="AW163" s="14" t="s">
        <v>31</v>
      </c>
      <c r="AX163" s="14" t="s">
        <v>69</v>
      </c>
      <c r="AY163" s="228" t="s">
        <v>153</v>
      </c>
    </row>
    <row r="164" spans="1:65" s="16" customFormat="1" ht="11.25">
      <c r="B164" s="240"/>
      <c r="C164" s="241"/>
      <c r="D164" s="209" t="s">
        <v>162</v>
      </c>
      <c r="E164" s="242" t="s">
        <v>20</v>
      </c>
      <c r="F164" s="243" t="s">
        <v>176</v>
      </c>
      <c r="G164" s="241"/>
      <c r="H164" s="244">
        <v>12.6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162</v>
      </c>
      <c r="AU164" s="250" t="s">
        <v>78</v>
      </c>
      <c r="AV164" s="16" t="s">
        <v>160</v>
      </c>
      <c r="AW164" s="16" t="s">
        <v>31</v>
      </c>
      <c r="AX164" s="16" t="s">
        <v>76</v>
      </c>
      <c r="AY164" s="250" t="s">
        <v>153</v>
      </c>
    </row>
    <row r="165" spans="1:65" s="2" customFormat="1" ht="36" customHeight="1">
      <c r="A165" s="36"/>
      <c r="B165" s="37"/>
      <c r="C165" s="194" t="s">
        <v>258</v>
      </c>
      <c r="D165" s="194" t="s">
        <v>155</v>
      </c>
      <c r="E165" s="195" t="s">
        <v>1283</v>
      </c>
      <c r="F165" s="196" t="s">
        <v>1284</v>
      </c>
      <c r="G165" s="197" t="s">
        <v>274</v>
      </c>
      <c r="H165" s="198">
        <v>52.25</v>
      </c>
      <c r="I165" s="199"/>
      <c r="J165" s="200">
        <f>ROUND(I165*H165,2)</f>
        <v>0</v>
      </c>
      <c r="K165" s="196" t="s">
        <v>159</v>
      </c>
      <c r="L165" s="41"/>
      <c r="M165" s="201" t="s">
        <v>20</v>
      </c>
      <c r="N165" s="202" t="s">
        <v>40</v>
      </c>
      <c r="O165" s="66"/>
      <c r="P165" s="203">
        <f>O165*H165</f>
        <v>0</v>
      </c>
      <c r="Q165" s="203">
        <v>0</v>
      </c>
      <c r="R165" s="203">
        <f>Q165*H165</f>
        <v>0</v>
      </c>
      <c r="S165" s="203">
        <v>1.2999999999999999E-2</v>
      </c>
      <c r="T165" s="204">
        <f>S165*H165</f>
        <v>0.67925000000000002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160</v>
      </c>
      <c r="AT165" s="205" t="s">
        <v>155</v>
      </c>
      <c r="AU165" s="205" t="s">
        <v>78</v>
      </c>
      <c r="AY165" s="19" t="s">
        <v>153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9" t="s">
        <v>76</v>
      </c>
      <c r="BK165" s="206">
        <f>ROUND(I165*H165,2)</f>
        <v>0</v>
      </c>
      <c r="BL165" s="19" t="s">
        <v>160</v>
      </c>
      <c r="BM165" s="205" t="s">
        <v>1285</v>
      </c>
    </row>
    <row r="166" spans="1:65" s="13" customFormat="1" ht="11.25">
      <c r="B166" s="207"/>
      <c r="C166" s="208"/>
      <c r="D166" s="209" t="s">
        <v>162</v>
      </c>
      <c r="E166" s="210" t="s">
        <v>20</v>
      </c>
      <c r="F166" s="211" t="s">
        <v>1286</v>
      </c>
      <c r="G166" s="208"/>
      <c r="H166" s="210" t="s">
        <v>20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162</v>
      </c>
      <c r="AU166" s="217" t="s">
        <v>78</v>
      </c>
      <c r="AV166" s="13" t="s">
        <v>76</v>
      </c>
      <c r="AW166" s="13" t="s">
        <v>31</v>
      </c>
      <c r="AX166" s="13" t="s">
        <v>69</v>
      </c>
      <c r="AY166" s="217" t="s">
        <v>153</v>
      </c>
    </row>
    <row r="167" spans="1:65" s="13" customFormat="1" ht="11.25">
      <c r="B167" s="207"/>
      <c r="C167" s="208"/>
      <c r="D167" s="209" t="s">
        <v>162</v>
      </c>
      <c r="E167" s="210" t="s">
        <v>20</v>
      </c>
      <c r="F167" s="211" t="s">
        <v>1255</v>
      </c>
      <c r="G167" s="208"/>
      <c r="H167" s="210" t="s">
        <v>20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162</v>
      </c>
      <c r="AU167" s="217" t="s">
        <v>78</v>
      </c>
      <c r="AV167" s="13" t="s">
        <v>76</v>
      </c>
      <c r="AW167" s="13" t="s">
        <v>31</v>
      </c>
      <c r="AX167" s="13" t="s">
        <v>69</v>
      </c>
      <c r="AY167" s="217" t="s">
        <v>153</v>
      </c>
    </row>
    <row r="168" spans="1:65" s="14" customFormat="1" ht="11.25">
      <c r="B168" s="218"/>
      <c r="C168" s="219"/>
      <c r="D168" s="209" t="s">
        <v>162</v>
      </c>
      <c r="E168" s="220" t="s">
        <v>20</v>
      </c>
      <c r="F168" s="221" t="s">
        <v>1287</v>
      </c>
      <c r="G168" s="219"/>
      <c r="H168" s="222">
        <v>5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162</v>
      </c>
      <c r="AU168" s="228" t="s">
        <v>78</v>
      </c>
      <c r="AV168" s="14" t="s">
        <v>78</v>
      </c>
      <c r="AW168" s="14" t="s">
        <v>31</v>
      </c>
      <c r="AX168" s="14" t="s">
        <v>69</v>
      </c>
      <c r="AY168" s="228" t="s">
        <v>153</v>
      </c>
    </row>
    <row r="169" spans="1:65" s="13" customFormat="1" ht="11.25">
      <c r="B169" s="207"/>
      <c r="C169" s="208"/>
      <c r="D169" s="209" t="s">
        <v>162</v>
      </c>
      <c r="E169" s="210" t="s">
        <v>20</v>
      </c>
      <c r="F169" s="211" t="s">
        <v>1277</v>
      </c>
      <c r="G169" s="208"/>
      <c r="H169" s="210" t="s">
        <v>20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162</v>
      </c>
      <c r="AU169" s="217" t="s">
        <v>78</v>
      </c>
      <c r="AV169" s="13" t="s">
        <v>76</v>
      </c>
      <c r="AW169" s="13" t="s">
        <v>31</v>
      </c>
      <c r="AX169" s="13" t="s">
        <v>69</v>
      </c>
      <c r="AY169" s="217" t="s">
        <v>153</v>
      </c>
    </row>
    <row r="170" spans="1:65" s="14" customFormat="1" ht="11.25">
      <c r="B170" s="218"/>
      <c r="C170" s="219"/>
      <c r="D170" s="209" t="s">
        <v>162</v>
      </c>
      <c r="E170" s="220" t="s">
        <v>20</v>
      </c>
      <c r="F170" s="221" t="s">
        <v>1278</v>
      </c>
      <c r="G170" s="219"/>
      <c r="H170" s="222">
        <v>1.2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162</v>
      </c>
      <c r="AU170" s="228" t="s">
        <v>78</v>
      </c>
      <c r="AV170" s="14" t="s">
        <v>78</v>
      </c>
      <c r="AW170" s="14" t="s">
        <v>31</v>
      </c>
      <c r="AX170" s="14" t="s">
        <v>69</v>
      </c>
      <c r="AY170" s="228" t="s">
        <v>153</v>
      </c>
    </row>
    <row r="171" spans="1:65" s="13" customFormat="1" ht="11.25">
      <c r="B171" s="207"/>
      <c r="C171" s="208"/>
      <c r="D171" s="209" t="s">
        <v>162</v>
      </c>
      <c r="E171" s="210" t="s">
        <v>20</v>
      </c>
      <c r="F171" s="211" t="s">
        <v>1267</v>
      </c>
      <c r="G171" s="208"/>
      <c r="H171" s="210" t="s">
        <v>20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162</v>
      </c>
      <c r="AU171" s="217" t="s">
        <v>78</v>
      </c>
      <c r="AV171" s="13" t="s">
        <v>76</v>
      </c>
      <c r="AW171" s="13" t="s">
        <v>31</v>
      </c>
      <c r="AX171" s="13" t="s">
        <v>69</v>
      </c>
      <c r="AY171" s="217" t="s">
        <v>153</v>
      </c>
    </row>
    <row r="172" spans="1:65" s="14" customFormat="1" ht="11.25">
      <c r="B172" s="218"/>
      <c r="C172" s="219"/>
      <c r="D172" s="209" t="s">
        <v>162</v>
      </c>
      <c r="E172" s="220" t="s">
        <v>20</v>
      </c>
      <c r="F172" s="221" t="s">
        <v>1288</v>
      </c>
      <c r="G172" s="219"/>
      <c r="H172" s="222">
        <v>7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162</v>
      </c>
      <c r="AU172" s="228" t="s">
        <v>78</v>
      </c>
      <c r="AV172" s="14" t="s">
        <v>78</v>
      </c>
      <c r="AW172" s="14" t="s">
        <v>31</v>
      </c>
      <c r="AX172" s="14" t="s">
        <v>69</v>
      </c>
      <c r="AY172" s="228" t="s">
        <v>153</v>
      </c>
    </row>
    <row r="173" spans="1:65" s="13" customFormat="1" ht="11.25">
      <c r="B173" s="207"/>
      <c r="C173" s="208"/>
      <c r="D173" s="209" t="s">
        <v>162</v>
      </c>
      <c r="E173" s="210" t="s">
        <v>20</v>
      </c>
      <c r="F173" s="211" t="s">
        <v>1289</v>
      </c>
      <c r="G173" s="208"/>
      <c r="H173" s="210" t="s">
        <v>20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162</v>
      </c>
      <c r="AU173" s="217" t="s">
        <v>78</v>
      </c>
      <c r="AV173" s="13" t="s">
        <v>76</v>
      </c>
      <c r="AW173" s="13" t="s">
        <v>31</v>
      </c>
      <c r="AX173" s="13" t="s">
        <v>69</v>
      </c>
      <c r="AY173" s="217" t="s">
        <v>153</v>
      </c>
    </row>
    <row r="174" spans="1:65" s="14" customFormat="1" ht="11.25">
      <c r="B174" s="218"/>
      <c r="C174" s="219"/>
      <c r="D174" s="209" t="s">
        <v>162</v>
      </c>
      <c r="E174" s="220" t="s">
        <v>20</v>
      </c>
      <c r="F174" s="221" t="s">
        <v>1290</v>
      </c>
      <c r="G174" s="219"/>
      <c r="H174" s="222">
        <v>6.7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162</v>
      </c>
      <c r="AU174" s="228" t="s">
        <v>78</v>
      </c>
      <c r="AV174" s="14" t="s">
        <v>78</v>
      </c>
      <c r="AW174" s="14" t="s">
        <v>31</v>
      </c>
      <c r="AX174" s="14" t="s">
        <v>69</v>
      </c>
      <c r="AY174" s="228" t="s">
        <v>153</v>
      </c>
    </row>
    <row r="175" spans="1:65" s="13" customFormat="1" ht="11.25">
      <c r="B175" s="207"/>
      <c r="C175" s="208"/>
      <c r="D175" s="209" t="s">
        <v>162</v>
      </c>
      <c r="E175" s="210" t="s">
        <v>20</v>
      </c>
      <c r="F175" s="211" t="s">
        <v>1258</v>
      </c>
      <c r="G175" s="208"/>
      <c r="H175" s="210" t="s">
        <v>20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162</v>
      </c>
      <c r="AU175" s="217" t="s">
        <v>78</v>
      </c>
      <c r="AV175" s="13" t="s">
        <v>76</v>
      </c>
      <c r="AW175" s="13" t="s">
        <v>31</v>
      </c>
      <c r="AX175" s="13" t="s">
        <v>69</v>
      </c>
      <c r="AY175" s="217" t="s">
        <v>153</v>
      </c>
    </row>
    <row r="176" spans="1:65" s="14" customFormat="1" ht="11.25">
      <c r="B176" s="218"/>
      <c r="C176" s="219"/>
      <c r="D176" s="209" t="s">
        <v>162</v>
      </c>
      <c r="E176" s="220" t="s">
        <v>20</v>
      </c>
      <c r="F176" s="221" t="s">
        <v>1291</v>
      </c>
      <c r="G176" s="219"/>
      <c r="H176" s="222">
        <v>4.5999999999999996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162</v>
      </c>
      <c r="AU176" s="228" t="s">
        <v>78</v>
      </c>
      <c r="AV176" s="14" t="s">
        <v>78</v>
      </c>
      <c r="AW176" s="14" t="s">
        <v>31</v>
      </c>
      <c r="AX176" s="14" t="s">
        <v>69</v>
      </c>
      <c r="AY176" s="228" t="s">
        <v>153</v>
      </c>
    </row>
    <row r="177" spans="1:65" s="13" customFormat="1" ht="11.25">
      <c r="B177" s="207"/>
      <c r="C177" s="208"/>
      <c r="D177" s="209" t="s">
        <v>162</v>
      </c>
      <c r="E177" s="210" t="s">
        <v>20</v>
      </c>
      <c r="F177" s="211" t="s">
        <v>1259</v>
      </c>
      <c r="G177" s="208"/>
      <c r="H177" s="210" t="s">
        <v>20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162</v>
      </c>
      <c r="AU177" s="217" t="s">
        <v>78</v>
      </c>
      <c r="AV177" s="13" t="s">
        <v>76</v>
      </c>
      <c r="AW177" s="13" t="s">
        <v>31</v>
      </c>
      <c r="AX177" s="13" t="s">
        <v>69</v>
      </c>
      <c r="AY177" s="217" t="s">
        <v>153</v>
      </c>
    </row>
    <row r="178" spans="1:65" s="14" customFormat="1" ht="11.25">
      <c r="B178" s="218"/>
      <c r="C178" s="219"/>
      <c r="D178" s="209" t="s">
        <v>162</v>
      </c>
      <c r="E178" s="220" t="s">
        <v>20</v>
      </c>
      <c r="F178" s="221" t="s">
        <v>1292</v>
      </c>
      <c r="G178" s="219"/>
      <c r="H178" s="222">
        <v>4.5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162</v>
      </c>
      <c r="AU178" s="228" t="s">
        <v>78</v>
      </c>
      <c r="AV178" s="14" t="s">
        <v>78</v>
      </c>
      <c r="AW178" s="14" t="s">
        <v>31</v>
      </c>
      <c r="AX178" s="14" t="s">
        <v>69</v>
      </c>
      <c r="AY178" s="228" t="s">
        <v>153</v>
      </c>
    </row>
    <row r="179" spans="1:65" s="13" customFormat="1" ht="11.25">
      <c r="B179" s="207"/>
      <c r="C179" s="208"/>
      <c r="D179" s="209" t="s">
        <v>162</v>
      </c>
      <c r="E179" s="210" t="s">
        <v>20</v>
      </c>
      <c r="F179" s="211" t="s">
        <v>761</v>
      </c>
      <c r="G179" s="208"/>
      <c r="H179" s="210" t="s">
        <v>20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162</v>
      </c>
      <c r="AU179" s="217" t="s">
        <v>78</v>
      </c>
      <c r="AV179" s="13" t="s">
        <v>76</v>
      </c>
      <c r="AW179" s="13" t="s">
        <v>31</v>
      </c>
      <c r="AX179" s="13" t="s">
        <v>69</v>
      </c>
      <c r="AY179" s="217" t="s">
        <v>153</v>
      </c>
    </row>
    <row r="180" spans="1:65" s="14" customFormat="1" ht="11.25">
      <c r="B180" s="218"/>
      <c r="C180" s="219"/>
      <c r="D180" s="209" t="s">
        <v>162</v>
      </c>
      <c r="E180" s="220" t="s">
        <v>20</v>
      </c>
      <c r="F180" s="221" t="s">
        <v>1293</v>
      </c>
      <c r="G180" s="219"/>
      <c r="H180" s="222">
        <v>7.25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162</v>
      </c>
      <c r="AU180" s="228" t="s">
        <v>78</v>
      </c>
      <c r="AV180" s="14" t="s">
        <v>78</v>
      </c>
      <c r="AW180" s="14" t="s">
        <v>31</v>
      </c>
      <c r="AX180" s="14" t="s">
        <v>69</v>
      </c>
      <c r="AY180" s="228" t="s">
        <v>153</v>
      </c>
    </row>
    <row r="181" spans="1:65" s="13" customFormat="1" ht="11.25">
      <c r="B181" s="207"/>
      <c r="C181" s="208"/>
      <c r="D181" s="209" t="s">
        <v>162</v>
      </c>
      <c r="E181" s="210" t="s">
        <v>20</v>
      </c>
      <c r="F181" s="211" t="s">
        <v>1281</v>
      </c>
      <c r="G181" s="208"/>
      <c r="H181" s="210" t="s">
        <v>20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162</v>
      </c>
      <c r="AU181" s="217" t="s">
        <v>78</v>
      </c>
      <c r="AV181" s="13" t="s">
        <v>76</v>
      </c>
      <c r="AW181" s="13" t="s">
        <v>31</v>
      </c>
      <c r="AX181" s="13" t="s">
        <v>69</v>
      </c>
      <c r="AY181" s="217" t="s">
        <v>153</v>
      </c>
    </row>
    <row r="182" spans="1:65" s="14" customFormat="1" ht="11.25">
      <c r="B182" s="218"/>
      <c r="C182" s="219"/>
      <c r="D182" s="209" t="s">
        <v>162</v>
      </c>
      <c r="E182" s="220" t="s">
        <v>20</v>
      </c>
      <c r="F182" s="221" t="s">
        <v>1294</v>
      </c>
      <c r="G182" s="219"/>
      <c r="H182" s="222">
        <v>16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162</v>
      </c>
      <c r="AU182" s="228" t="s">
        <v>78</v>
      </c>
      <c r="AV182" s="14" t="s">
        <v>78</v>
      </c>
      <c r="AW182" s="14" t="s">
        <v>31</v>
      </c>
      <c r="AX182" s="14" t="s">
        <v>69</v>
      </c>
      <c r="AY182" s="228" t="s">
        <v>153</v>
      </c>
    </row>
    <row r="183" spans="1:65" s="16" customFormat="1" ht="11.25">
      <c r="B183" s="240"/>
      <c r="C183" s="241"/>
      <c r="D183" s="209" t="s">
        <v>162</v>
      </c>
      <c r="E183" s="242" t="s">
        <v>20</v>
      </c>
      <c r="F183" s="243" t="s">
        <v>176</v>
      </c>
      <c r="G183" s="241"/>
      <c r="H183" s="244">
        <v>52.25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162</v>
      </c>
      <c r="AU183" s="250" t="s">
        <v>78</v>
      </c>
      <c r="AV183" s="16" t="s">
        <v>160</v>
      </c>
      <c r="AW183" s="16" t="s">
        <v>31</v>
      </c>
      <c r="AX183" s="16" t="s">
        <v>76</v>
      </c>
      <c r="AY183" s="250" t="s">
        <v>153</v>
      </c>
    </row>
    <row r="184" spans="1:65" s="2" customFormat="1" ht="36" customHeight="1">
      <c r="A184" s="36"/>
      <c r="B184" s="37"/>
      <c r="C184" s="194" t="s">
        <v>271</v>
      </c>
      <c r="D184" s="194" t="s">
        <v>155</v>
      </c>
      <c r="E184" s="195" t="s">
        <v>1295</v>
      </c>
      <c r="F184" s="196" t="s">
        <v>1296</v>
      </c>
      <c r="G184" s="197" t="s">
        <v>274</v>
      </c>
      <c r="H184" s="198">
        <v>6.5</v>
      </c>
      <c r="I184" s="199"/>
      <c r="J184" s="200">
        <f>ROUND(I184*H184,2)</f>
        <v>0</v>
      </c>
      <c r="K184" s="196" t="s">
        <v>159</v>
      </c>
      <c r="L184" s="41"/>
      <c r="M184" s="201" t="s">
        <v>20</v>
      </c>
      <c r="N184" s="202" t="s">
        <v>40</v>
      </c>
      <c r="O184" s="66"/>
      <c r="P184" s="203">
        <f>O184*H184</f>
        <v>0</v>
      </c>
      <c r="Q184" s="203">
        <v>0</v>
      </c>
      <c r="R184" s="203">
        <f>Q184*H184</f>
        <v>0</v>
      </c>
      <c r="S184" s="203">
        <v>2.7E-2</v>
      </c>
      <c r="T184" s="204">
        <f>S184*H184</f>
        <v>0.17549999999999999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160</v>
      </c>
      <c r="AT184" s="205" t="s">
        <v>155</v>
      </c>
      <c r="AU184" s="205" t="s">
        <v>78</v>
      </c>
      <c r="AY184" s="19" t="s">
        <v>153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9" t="s">
        <v>76</v>
      </c>
      <c r="BK184" s="206">
        <f>ROUND(I184*H184,2)</f>
        <v>0</v>
      </c>
      <c r="BL184" s="19" t="s">
        <v>160</v>
      </c>
      <c r="BM184" s="205" t="s">
        <v>1297</v>
      </c>
    </row>
    <row r="185" spans="1:65" s="13" customFormat="1" ht="11.25">
      <c r="B185" s="207"/>
      <c r="C185" s="208"/>
      <c r="D185" s="209" t="s">
        <v>162</v>
      </c>
      <c r="E185" s="210" t="s">
        <v>20</v>
      </c>
      <c r="F185" s="211" t="s">
        <v>1273</v>
      </c>
      <c r="G185" s="208"/>
      <c r="H185" s="210" t="s">
        <v>20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162</v>
      </c>
      <c r="AU185" s="217" t="s">
        <v>78</v>
      </c>
      <c r="AV185" s="13" t="s">
        <v>76</v>
      </c>
      <c r="AW185" s="13" t="s">
        <v>31</v>
      </c>
      <c r="AX185" s="13" t="s">
        <v>69</v>
      </c>
      <c r="AY185" s="217" t="s">
        <v>153</v>
      </c>
    </row>
    <row r="186" spans="1:65" s="13" customFormat="1" ht="11.25">
      <c r="B186" s="207"/>
      <c r="C186" s="208"/>
      <c r="D186" s="209" t="s">
        <v>162</v>
      </c>
      <c r="E186" s="210" t="s">
        <v>20</v>
      </c>
      <c r="F186" s="211" t="s">
        <v>1267</v>
      </c>
      <c r="G186" s="208"/>
      <c r="H186" s="210" t="s">
        <v>20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162</v>
      </c>
      <c r="AU186" s="217" t="s">
        <v>78</v>
      </c>
      <c r="AV186" s="13" t="s">
        <v>76</v>
      </c>
      <c r="AW186" s="13" t="s">
        <v>31</v>
      </c>
      <c r="AX186" s="13" t="s">
        <v>69</v>
      </c>
      <c r="AY186" s="217" t="s">
        <v>153</v>
      </c>
    </row>
    <row r="187" spans="1:65" s="14" customFormat="1" ht="11.25">
      <c r="B187" s="218"/>
      <c r="C187" s="219"/>
      <c r="D187" s="209" t="s">
        <v>162</v>
      </c>
      <c r="E187" s="220" t="s">
        <v>20</v>
      </c>
      <c r="F187" s="221" t="s">
        <v>1298</v>
      </c>
      <c r="G187" s="219"/>
      <c r="H187" s="222">
        <v>5.2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162</v>
      </c>
      <c r="AU187" s="228" t="s">
        <v>78</v>
      </c>
      <c r="AV187" s="14" t="s">
        <v>78</v>
      </c>
      <c r="AW187" s="14" t="s">
        <v>31</v>
      </c>
      <c r="AX187" s="14" t="s">
        <v>69</v>
      </c>
      <c r="AY187" s="228" t="s">
        <v>153</v>
      </c>
    </row>
    <row r="188" spans="1:65" s="13" customFormat="1" ht="11.25">
      <c r="B188" s="207"/>
      <c r="C188" s="208"/>
      <c r="D188" s="209" t="s">
        <v>162</v>
      </c>
      <c r="E188" s="210" t="s">
        <v>20</v>
      </c>
      <c r="F188" s="211" t="s">
        <v>761</v>
      </c>
      <c r="G188" s="208"/>
      <c r="H188" s="210" t="s">
        <v>20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162</v>
      </c>
      <c r="AU188" s="217" t="s">
        <v>78</v>
      </c>
      <c r="AV188" s="13" t="s">
        <v>76</v>
      </c>
      <c r="AW188" s="13" t="s">
        <v>31</v>
      </c>
      <c r="AX188" s="13" t="s">
        <v>69</v>
      </c>
      <c r="AY188" s="217" t="s">
        <v>153</v>
      </c>
    </row>
    <row r="189" spans="1:65" s="14" customFormat="1" ht="11.25">
      <c r="B189" s="218"/>
      <c r="C189" s="219"/>
      <c r="D189" s="209" t="s">
        <v>162</v>
      </c>
      <c r="E189" s="220" t="s">
        <v>20</v>
      </c>
      <c r="F189" s="221" t="s">
        <v>1299</v>
      </c>
      <c r="G189" s="219"/>
      <c r="H189" s="222">
        <v>1.3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162</v>
      </c>
      <c r="AU189" s="228" t="s">
        <v>78</v>
      </c>
      <c r="AV189" s="14" t="s">
        <v>78</v>
      </c>
      <c r="AW189" s="14" t="s">
        <v>31</v>
      </c>
      <c r="AX189" s="14" t="s">
        <v>69</v>
      </c>
      <c r="AY189" s="228" t="s">
        <v>153</v>
      </c>
    </row>
    <row r="190" spans="1:65" s="16" customFormat="1" ht="11.25">
      <c r="B190" s="240"/>
      <c r="C190" s="241"/>
      <c r="D190" s="209" t="s">
        <v>162</v>
      </c>
      <c r="E190" s="242" t="s">
        <v>20</v>
      </c>
      <c r="F190" s="243" t="s">
        <v>176</v>
      </c>
      <c r="G190" s="241"/>
      <c r="H190" s="244">
        <v>6.5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162</v>
      </c>
      <c r="AU190" s="250" t="s">
        <v>78</v>
      </c>
      <c r="AV190" s="16" t="s">
        <v>160</v>
      </c>
      <c r="AW190" s="16" t="s">
        <v>31</v>
      </c>
      <c r="AX190" s="16" t="s">
        <v>76</v>
      </c>
      <c r="AY190" s="250" t="s">
        <v>153</v>
      </c>
    </row>
    <row r="191" spans="1:65" s="2" customFormat="1" ht="36" customHeight="1">
      <c r="A191" s="36"/>
      <c r="B191" s="37"/>
      <c r="C191" s="194" t="s">
        <v>279</v>
      </c>
      <c r="D191" s="194" t="s">
        <v>155</v>
      </c>
      <c r="E191" s="195" t="s">
        <v>1300</v>
      </c>
      <c r="F191" s="196" t="s">
        <v>1301</v>
      </c>
      <c r="G191" s="197" t="s">
        <v>274</v>
      </c>
      <c r="H191" s="198">
        <v>6.75</v>
      </c>
      <c r="I191" s="199"/>
      <c r="J191" s="200">
        <f>ROUND(I191*H191,2)</f>
        <v>0</v>
      </c>
      <c r="K191" s="196" t="s">
        <v>159</v>
      </c>
      <c r="L191" s="41"/>
      <c r="M191" s="201" t="s">
        <v>20</v>
      </c>
      <c r="N191" s="202" t="s">
        <v>40</v>
      </c>
      <c r="O191" s="66"/>
      <c r="P191" s="203">
        <f>O191*H191</f>
        <v>0</v>
      </c>
      <c r="Q191" s="203">
        <v>0</v>
      </c>
      <c r="R191" s="203">
        <f>Q191*H191</f>
        <v>0</v>
      </c>
      <c r="S191" s="203">
        <v>5.0000000000000001E-3</v>
      </c>
      <c r="T191" s="204">
        <f>S191*H191</f>
        <v>3.3750000000000002E-2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160</v>
      </c>
      <c r="AT191" s="205" t="s">
        <v>155</v>
      </c>
      <c r="AU191" s="205" t="s">
        <v>78</v>
      </c>
      <c r="AY191" s="19" t="s">
        <v>153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9" t="s">
        <v>76</v>
      </c>
      <c r="BK191" s="206">
        <f>ROUND(I191*H191,2)</f>
        <v>0</v>
      </c>
      <c r="BL191" s="19" t="s">
        <v>160</v>
      </c>
      <c r="BM191" s="205" t="s">
        <v>1302</v>
      </c>
    </row>
    <row r="192" spans="1:65" s="13" customFormat="1" ht="11.25">
      <c r="B192" s="207"/>
      <c r="C192" s="208"/>
      <c r="D192" s="209" t="s">
        <v>162</v>
      </c>
      <c r="E192" s="210" t="s">
        <v>20</v>
      </c>
      <c r="F192" s="211" t="s">
        <v>1273</v>
      </c>
      <c r="G192" s="208"/>
      <c r="H192" s="210" t="s">
        <v>20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162</v>
      </c>
      <c r="AU192" s="217" t="s">
        <v>78</v>
      </c>
      <c r="AV192" s="13" t="s">
        <v>76</v>
      </c>
      <c r="AW192" s="13" t="s">
        <v>31</v>
      </c>
      <c r="AX192" s="13" t="s">
        <v>69</v>
      </c>
      <c r="AY192" s="217" t="s">
        <v>153</v>
      </c>
    </row>
    <row r="193" spans="1:65" s="13" customFormat="1" ht="11.25">
      <c r="B193" s="207"/>
      <c r="C193" s="208"/>
      <c r="D193" s="209" t="s">
        <v>162</v>
      </c>
      <c r="E193" s="210" t="s">
        <v>20</v>
      </c>
      <c r="F193" s="211" t="s">
        <v>1258</v>
      </c>
      <c r="G193" s="208"/>
      <c r="H193" s="210" t="s">
        <v>20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162</v>
      </c>
      <c r="AU193" s="217" t="s">
        <v>78</v>
      </c>
      <c r="AV193" s="13" t="s">
        <v>76</v>
      </c>
      <c r="AW193" s="13" t="s">
        <v>31</v>
      </c>
      <c r="AX193" s="13" t="s">
        <v>69</v>
      </c>
      <c r="AY193" s="217" t="s">
        <v>153</v>
      </c>
    </row>
    <row r="194" spans="1:65" s="14" customFormat="1" ht="11.25">
      <c r="B194" s="218"/>
      <c r="C194" s="219"/>
      <c r="D194" s="209" t="s">
        <v>162</v>
      </c>
      <c r="E194" s="220" t="s">
        <v>20</v>
      </c>
      <c r="F194" s="221" t="s">
        <v>1303</v>
      </c>
      <c r="G194" s="219"/>
      <c r="H194" s="222">
        <v>2.2000000000000002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162</v>
      </c>
      <c r="AU194" s="228" t="s">
        <v>78</v>
      </c>
      <c r="AV194" s="14" t="s">
        <v>78</v>
      </c>
      <c r="AW194" s="14" t="s">
        <v>31</v>
      </c>
      <c r="AX194" s="14" t="s">
        <v>69</v>
      </c>
      <c r="AY194" s="228" t="s">
        <v>153</v>
      </c>
    </row>
    <row r="195" spans="1:65" s="13" customFormat="1" ht="11.25">
      <c r="B195" s="207"/>
      <c r="C195" s="208"/>
      <c r="D195" s="209" t="s">
        <v>162</v>
      </c>
      <c r="E195" s="210" t="s">
        <v>20</v>
      </c>
      <c r="F195" s="211" t="s">
        <v>761</v>
      </c>
      <c r="G195" s="208"/>
      <c r="H195" s="210" t="s">
        <v>20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162</v>
      </c>
      <c r="AU195" s="217" t="s">
        <v>78</v>
      </c>
      <c r="AV195" s="13" t="s">
        <v>76</v>
      </c>
      <c r="AW195" s="13" t="s">
        <v>31</v>
      </c>
      <c r="AX195" s="13" t="s">
        <v>69</v>
      </c>
      <c r="AY195" s="217" t="s">
        <v>153</v>
      </c>
    </row>
    <row r="196" spans="1:65" s="14" customFormat="1" ht="11.25">
      <c r="B196" s="218"/>
      <c r="C196" s="219"/>
      <c r="D196" s="209" t="s">
        <v>162</v>
      </c>
      <c r="E196" s="220" t="s">
        <v>20</v>
      </c>
      <c r="F196" s="221" t="s">
        <v>1304</v>
      </c>
      <c r="G196" s="219"/>
      <c r="H196" s="222">
        <v>0.55000000000000004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162</v>
      </c>
      <c r="AU196" s="228" t="s">
        <v>78</v>
      </c>
      <c r="AV196" s="14" t="s">
        <v>78</v>
      </c>
      <c r="AW196" s="14" t="s">
        <v>31</v>
      </c>
      <c r="AX196" s="14" t="s">
        <v>69</v>
      </c>
      <c r="AY196" s="228" t="s">
        <v>153</v>
      </c>
    </row>
    <row r="197" spans="1:65" s="13" customFormat="1" ht="11.25">
      <c r="B197" s="207"/>
      <c r="C197" s="208"/>
      <c r="D197" s="209" t="s">
        <v>162</v>
      </c>
      <c r="E197" s="210" t="s">
        <v>20</v>
      </c>
      <c r="F197" s="211" t="s">
        <v>1275</v>
      </c>
      <c r="G197" s="208"/>
      <c r="H197" s="210" t="s">
        <v>20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162</v>
      </c>
      <c r="AU197" s="217" t="s">
        <v>78</v>
      </c>
      <c r="AV197" s="13" t="s">
        <v>76</v>
      </c>
      <c r="AW197" s="13" t="s">
        <v>31</v>
      </c>
      <c r="AX197" s="13" t="s">
        <v>69</v>
      </c>
      <c r="AY197" s="217" t="s">
        <v>153</v>
      </c>
    </row>
    <row r="198" spans="1:65" s="14" customFormat="1" ht="11.25">
      <c r="B198" s="218"/>
      <c r="C198" s="219"/>
      <c r="D198" s="209" t="s">
        <v>162</v>
      </c>
      <c r="E198" s="220" t="s">
        <v>20</v>
      </c>
      <c r="F198" s="221" t="s">
        <v>1276</v>
      </c>
      <c r="G198" s="219"/>
      <c r="H198" s="222">
        <v>3.2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162</v>
      </c>
      <c r="AU198" s="228" t="s">
        <v>78</v>
      </c>
      <c r="AV198" s="14" t="s">
        <v>78</v>
      </c>
      <c r="AW198" s="14" t="s">
        <v>31</v>
      </c>
      <c r="AX198" s="14" t="s">
        <v>69</v>
      </c>
      <c r="AY198" s="228" t="s">
        <v>153</v>
      </c>
    </row>
    <row r="199" spans="1:65" s="13" customFormat="1" ht="11.25">
      <c r="B199" s="207"/>
      <c r="C199" s="208"/>
      <c r="D199" s="209" t="s">
        <v>162</v>
      </c>
      <c r="E199" s="210" t="s">
        <v>20</v>
      </c>
      <c r="F199" s="211" t="s">
        <v>761</v>
      </c>
      <c r="G199" s="208"/>
      <c r="H199" s="210" t="s">
        <v>20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162</v>
      </c>
      <c r="AU199" s="217" t="s">
        <v>78</v>
      </c>
      <c r="AV199" s="13" t="s">
        <v>76</v>
      </c>
      <c r="AW199" s="13" t="s">
        <v>31</v>
      </c>
      <c r="AX199" s="13" t="s">
        <v>69</v>
      </c>
      <c r="AY199" s="217" t="s">
        <v>153</v>
      </c>
    </row>
    <row r="200" spans="1:65" s="14" customFormat="1" ht="11.25">
      <c r="B200" s="218"/>
      <c r="C200" s="219"/>
      <c r="D200" s="209" t="s">
        <v>162</v>
      </c>
      <c r="E200" s="220" t="s">
        <v>20</v>
      </c>
      <c r="F200" s="221" t="s">
        <v>1305</v>
      </c>
      <c r="G200" s="219"/>
      <c r="H200" s="222">
        <v>0.8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162</v>
      </c>
      <c r="AU200" s="228" t="s">
        <v>78</v>
      </c>
      <c r="AV200" s="14" t="s">
        <v>78</v>
      </c>
      <c r="AW200" s="14" t="s">
        <v>31</v>
      </c>
      <c r="AX200" s="14" t="s">
        <v>69</v>
      </c>
      <c r="AY200" s="228" t="s">
        <v>153</v>
      </c>
    </row>
    <row r="201" spans="1:65" s="16" customFormat="1" ht="11.25">
      <c r="B201" s="240"/>
      <c r="C201" s="241"/>
      <c r="D201" s="209" t="s">
        <v>162</v>
      </c>
      <c r="E201" s="242" t="s">
        <v>20</v>
      </c>
      <c r="F201" s="243" t="s">
        <v>176</v>
      </c>
      <c r="G201" s="241"/>
      <c r="H201" s="244">
        <v>6.75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162</v>
      </c>
      <c r="AU201" s="250" t="s">
        <v>78</v>
      </c>
      <c r="AV201" s="16" t="s">
        <v>160</v>
      </c>
      <c r="AW201" s="16" t="s">
        <v>31</v>
      </c>
      <c r="AX201" s="16" t="s">
        <v>76</v>
      </c>
      <c r="AY201" s="250" t="s">
        <v>153</v>
      </c>
    </row>
    <row r="202" spans="1:65" s="2" customFormat="1" ht="36" customHeight="1">
      <c r="A202" s="36"/>
      <c r="B202" s="37"/>
      <c r="C202" s="194" t="s">
        <v>9</v>
      </c>
      <c r="D202" s="194" t="s">
        <v>155</v>
      </c>
      <c r="E202" s="195" t="s">
        <v>1306</v>
      </c>
      <c r="F202" s="196" t="s">
        <v>1307</v>
      </c>
      <c r="G202" s="197" t="s">
        <v>274</v>
      </c>
      <c r="H202" s="198">
        <v>2.5</v>
      </c>
      <c r="I202" s="199"/>
      <c r="J202" s="200">
        <f>ROUND(I202*H202,2)</f>
        <v>0</v>
      </c>
      <c r="K202" s="196" t="s">
        <v>159</v>
      </c>
      <c r="L202" s="41"/>
      <c r="M202" s="201" t="s">
        <v>20</v>
      </c>
      <c r="N202" s="202" t="s">
        <v>40</v>
      </c>
      <c r="O202" s="66"/>
      <c r="P202" s="203">
        <f>O202*H202</f>
        <v>0</v>
      </c>
      <c r="Q202" s="203">
        <v>0</v>
      </c>
      <c r="R202" s="203">
        <f>Q202*H202</f>
        <v>0</v>
      </c>
      <c r="S202" s="203">
        <v>2.1999999999999999E-2</v>
      </c>
      <c r="T202" s="204">
        <f>S202*H202</f>
        <v>5.4999999999999993E-2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160</v>
      </c>
      <c r="AT202" s="205" t="s">
        <v>155</v>
      </c>
      <c r="AU202" s="205" t="s">
        <v>78</v>
      </c>
      <c r="AY202" s="19" t="s">
        <v>153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9" t="s">
        <v>76</v>
      </c>
      <c r="BK202" s="206">
        <f>ROUND(I202*H202,2)</f>
        <v>0</v>
      </c>
      <c r="BL202" s="19" t="s">
        <v>160</v>
      </c>
      <c r="BM202" s="205" t="s">
        <v>1308</v>
      </c>
    </row>
    <row r="203" spans="1:65" s="13" customFormat="1" ht="11.25">
      <c r="B203" s="207"/>
      <c r="C203" s="208"/>
      <c r="D203" s="209" t="s">
        <v>162</v>
      </c>
      <c r="E203" s="210" t="s">
        <v>20</v>
      </c>
      <c r="F203" s="211" t="s">
        <v>1273</v>
      </c>
      <c r="G203" s="208"/>
      <c r="H203" s="210" t="s">
        <v>20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162</v>
      </c>
      <c r="AU203" s="217" t="s">
        <v>78</v>
      </c>
      <c r="AV203" s="13" t="s">
        <v>76</v>
      </c>
      <c r="AW203" s="13" t="s">
        <v>31</v>
      </c>
      <c r="AX203" s="13" t="s">
        <v>69</v>
      </c>
      <c r="AY203" s="217" t="s">
        <v>153</v>
      </c>
    </row>
    <row r="204" spans="1:65" s="13" customFormat="1" ht="11.25">
      <c r="B204" s="207"/>
      <c r="C204" s="208"/>
      <c r="D204" s="209" t="s">
        <v>162</v>
      </c>
      <c r="E204" s="210" t="s">
        <v>20</v>
      </c>
      <c r="F204" s="211" t="s">
        <v>1267</v>
      </c>
      <c r="G204" s="208"/>
      <c r="H204" s="210" t="s">
        <v>20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162</v>
      </c>
      <c r="AU204" s="217" t="s">
        <v>78</v>
      </c>
      <c r="AV204" s="13" t="s">
        <v>76</v>
      </c>
      <c r="AW204" s="13" t="s">
        <v>31</v>
      </c>
      <c r="AX204" s="13" t="s">
        <v>69</v>
      </c>
      <c r="AY204" s="217" t="s">
        <v>153</v>
      </c>
    </row>
    <row r="205" spans="1:65" s="14" customFormat="1" ht="11.25">
      <c r="B205" s="218"/>
      <c r="C205" s="219"/>
      <c r="D205" s="209" t="s">
        <v>162</v>
      </c>
      <c r="E205" s="220" t="s">
        <v>20</v>
      </c>
      <c r="F205" s="221" t="s">
        <v>78</v>
      </c>
      <c r="G205" s="219"/>
      <c r="H205" s="222">
        <v>2</v>
      </c>
      <c r="I205" s="223"/>
      <c r="J205" s="219"/>
      <c r="K205" s="219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162</v>
      </c>
      <c r="AU205" s="228" t="s">
        <v>78</v>
      </c>
      <c r="AV205" s="14" t="s">
        <v>78</v>
      </c>
      <c r="AW205" s="14" t="s">
        <v>31</v>
      </c>
      <c r="AX205" s="14" t="s">
        <v>69</v>
      </c>
      <c r="AY205" s="228" t="s">
        <v>153</v>
      </c>
    </row>
    <row r="206" spans="1:65" s="13" customFormat="1" ht="11.25">
      <c r="B206" s="207"/>
      <c r="C206" s="208"/>
      <c r="D206" s="209" t="s">
        <v>162</v>
      </c>
      <c r="E206" s="210" t="s">
        <v>20</v>
      </c>
      <c r="F206" s="211" t="s">
        <v>761</v>
      </c>
      <c r="G206" s="208"/>
      <c r="H206" s="210" t="s">
        <v>20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162</v>
      </c>
      <c r="AU206" s="217" t="s">
        <v>78</v>
      </c>
      <c r="AV206" s="13" t="s">
        <v>76</v>
      </c>
      <c r="AW206" s="13" t="s">
        <v>31</v>
      </c>
      <c r="AX206" s="13" t="s">
        <v>69</v>
      </c>
      <c r="AY206" s="217" t="s">
        <v>153</v>
      </c>
    </row>
    <row r="207" spans="1:65" s="14" customFormat="1" ht="11.25">
      <c r="B207" s="218"/>
      <c r="C207" s="219"/>
      <c r="D207" s="209" t="s">
        <v>162</v>
      </c>
      <c r="E207" s="220" t="s">
        <v>20</v>
      </c>
      <c r="F207" s="221" t="s">
        <v>1309</v>
      </c>
      <c r="G207" s="219"/>
      <c r="H207" s="222">
        <v>0.5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162</v>
      </c>
      <c r="AU207" s="228" t="s">
        <v>78</v>
      </c>
      <c r="AV207" s="14" t="s">
        <v>78</v>
      </c>
      <c r="AW207" s="14" t="s">
        <v>31</v>
      </c>
      <c r="AX207" s="14" t="s">
        <v>69</v>
      </c>
      <c r="AY207" s="228" t="s">
        <v>153</v>
      </c>
    </row>
    <row r="208" spans="1:65" s="16" customFormat="1" ht="11.25">
      <c r="B208" s="240"/>
      <c r="C208" s="241"/>
      <c r="D208" s="209" t="s">
        <v>162</v>
      </c>
      <c r="E208" s="242" t="s">
        <v>20</v>
      </c>
      <c r="F208" s="243" t="s">
        <v>176</v>
      </c>
      <c r="G208" s="241"/>
      <c r="H208" s="244">
        <v>2.5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162</v>
      </c>
      <c r="AU208" s="250" t="s">
        <v>78</v>
      </c>
      <c r="AV208" s="16" t="s">
        <v>160</v>
      </c>
      <c r="AW208" s="16" t="s">
        <v>31</v>
      </c>
      <c r="AX208" s="16" t="s">
        <v>76</v>
      </c>
      <c r="AY208" s="250" t="s">
        <v>153</v>
      </c>
    </row>
    <row r="209" spans="1:65" s="2" customFormat="1" ht="24" customHeight="1">
      <c r="A209" s="36"/>
      <c r="B209" s="37"/>
      <c r="C209" s="194" t="s">
        <v>304</v>
      </c>
      <c r="D209" s="194" t="s">
        <v>155</v>
      </c>
      <c r="E209" s="195" t="s">
        <v>1310</v>
      </c>
      <c r="F209" s="196" t="s">
        <v>1311</v>
      </c>
      <c r="G209" s="197" t="s">
        <v>274</v>
      </c>
      <c r="H209" s="198">
        <v>36.875</v>
      </c>
      <c r="I209" s="199"/>
      <c r="J209" s="200">
        <f>ROUND(I209*H209,2)</f>
        <v>0</v>
      </c>
      <c r="K209" s="196" t="s">
        <v>159</v>
      </c>
      <c r="L209" s="41"/>
      <c r="M209" s="201" t="s">
        <v>20</v>
      </c>
      <c r="N209" s="202" t="s">
        <v>40</v>
      </c>
      <c r="O209" s="66"/>
      <c r="P209" s="203">
        <f>O209*H209</f>
        <v>0</v>
      </c>
      <c r="Q209" s="203">
        <v>0</v>
      </c>
      <c r="R209" s="203">
        <f>Q209*H209</f>
        <v>0</v>
      </c>
      <c r="S209" s="203">
        <v>1.0999999999999999E-2</v>
      </c>
      <c r="T209" s="204">
        <f>S209*H209</f>
        <v>0.40562499999999996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5" t="s">
        <v>160</v>
      </c>
      <c r="AT209" s="205" t="s">
        <v>155</v>
      </c>
      <c r="AU209" s="205" t="s">
        <v>78</v>
      </c>
      <c r="AY209" s="19" t="s">
        <v>153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9" t="s">
        <v>76</v>
      </c>
      <c r="BK209" s="206">
        <f>ROUND(I209*H209,2)</f>
        <v>0</v>
      </c>
      <c r="BL209" s="19" t="s">
        <v>160</v>
      </c>
      <c r="BM209" s="205" t="s">
        <v>1312</v>
      </c>
    </row>
    <row r="210" spans="1:65" s="13" customFormat="1" ht="11.25">
      <c r="B210" s="207"/>
      <c r="C210" s="208"/>
      <c r="D210" s="209" t="s">
        <v>162</v>
      </c>
      <c r="E210" s="210" t="s">
        <v>20</v>
      </c>
      <c r="F210" s="211" t="s">
        <v>1255</v>
      </c>
      <c r="G210" s="208"/>
      <c r="H210" s="210" t="s">
        <v>20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162</v>
      </c>
      <c r="AU210" s="217" t="s">
        <v>78</v>
      </c>
      <c r="AV210" s="13" t="s">
        <v>76</v>
      </c>
      <c r="AW210" s="13" t="s">
        <v>31</v>
      </c>
      <c r="AX210" s="13" t="s">
        <v>69</v>
      </c>
      <c r="AY210" s="217" t="s">
        <v>153</v>
      </c>
    </row>
    <row r="211" spans="1:65" s="14" customFormat="1" ht="11.25">
      <c r="B211" s="218"/>
      <c r="C211" s="219"/>
      <c r="D211" s="209" t="s">
        <v>162</v>
      </c>
      <c r="E211" s="220" t="s">
        <v>20</v>
      </c>
      <c r="F211" s="221" t="s">
        <v>160</v>
      </c>
      <c r="G211" s="219"/>
      <c r="H211" s="222">
        <v>4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162</v>
      </c>
      <c r="AU211" s="228" t="s">
        <v>78</v>
      </c>
      <c r="AV211" s="14" t="s">
        <v>78</v>
      </c>
      <c r="AW211" s="14" t="s">
        <v>31</v>
      </c>
      <c r="AX211" s="14" t="s">
        <v>69</v>
      </c>
      <c r="AY211" s="228" t="s">
        <v>153</v>
      </c>
    </row>
    <row r="212" spans="1:65" s="13" customFormat="1" ht="11.25">
      <c r="B212" s="207"/>
      <c r="C212" s="208"/>
      <c r="D212" s="209" t="s">
        <v>162</v>
      </c>
      <c r="E212" s="210" t="s">
        <v>20</v>
      </c>
      <c r="F212" s="211" t="s">
        <v>1259</v>
      </c>
      <c r="G212" s="208"/>
      <c r="H212" s="210" t="s">
        <v>20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162</v>
      </c>
      <c r="AU212" s="217" t="s">
        <v>78</v>
      </c>
      <c r="AV212" s="13" t="s">
        <v>76</v>
      </c>
      <c r="AW212" s="13" t="s">
        <v>31</v>
      </c>
      <c r="AX212" s="13" t="s">
        <v>69</v>
      </c>
      <c r="AY212" s="217" t="s">
        <v>153</v>
      </c>
    </row>
    <row r="213" spans="1:65" s="14" customFormat="1" ht="11.25">
      <c r="B213" s="218"/>
      <c r="C213" s="219"/>
      <c r="D213" s="209" t="s">
        <v>162</v>
      </c>
      <c r="E213" s="220" t="s">
        <v>20</v>
      </c>
      <c r="F213" s="221" t="s">
        <v>1313</v>
      </c>
      <c r="G213" s="219"/>
      <c r="H213" s="222">
        <v>2.4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162</v>
      </c>
      <c r="AU213" s="228" t="s">
        <v>78</v>
      </c>
      <c r="AV213" s="14" t="s">
        <v>78</v>
      </c>
      <c r="AW213" s="14" t="s">
        <v>31</v>
      </c>
      <c r="AX213" s="14" t="s">
        <v>69</v>
      </c>
      <c r="AY213" s="228" t="s">
        <v>153</v>
      </c>
    </row>
    <row r="214" spans="1:65" s="13" customFormat="1" ht="11.25">
      <c r="B214" s="207"/>
      <c r="C214" s="208"/>
      <c r="D214" s="209" t="s">
        <v>162</v>
      </c>
      <c r="E214" s="210" t="s">
        <v>20</v>
      </c>
      <c r="F214" s="211" t="s">
        <v>1258</v>
      </c>
      <c r="G214" s="208"/>
      <c r="H214" s="210" t="s">
        <v>20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162</v>
      </c>
      <c r="AU214" s="217" t="s">
        <v>78</v>
      </c>
      <c r="AV214" s="13" t="s">
        <v>76</v>
      </c>
      <c r="AW214" s="13" t="s">
        <v>31</v>
      </c>
      <c r="AX214" s="13" t="s">
        <v>69</v>
      </c>
      <c r="AY214" s="217" t="s">
        <v>153</v>
      </c>
    </row>
    <row r="215" spans="1:65" s="14" customFormat="1" ht="11.25">
      <c r="B215" s="218"/>
      <c r="C215" s="219"/>
      <c r="D215" s="209" t="s">
        <v>162</v>
      </c>
      <c r="E215" s="220" t="s">
        <v>20</v>
      </c>
      <c r="F215" s="221" t="s">
        <v>1314</v>
      </c>
      <c r="G215" s="219"/>
      <c r="H215" s="222">
        <v>3.1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162</v>
      </c>
      <c r="AU215" s="228" t="s">
        <v>78</v>
      </c>
      <c r="AV215" s="14" t="s">
        <v>78</v>
      </c>
      <c r="AW215" s="14" t="s">
        <v>31</v>
      </c>
      <c r="AX215" s="14" t="s">
        <v>69</v>
      </c>
      <c r="AY215" s="228" t="s">
        <v>153</v>
      </c>
    </row>
    <row r="216" spans="1:65" s="13" customFormat="1" ht="11.25">
      <c r="B216" s="207"/>
      <c r="C216" s="208"/>
      <c r="D216" s="209" t="s">
        <v>162</v>
      </c>
      <c r="E216" s="210" t="s">
        <v>20</v>
      </c>
      <c r="F216" s="211" t="s">
        <v>1281</v>
      </c>
      <c r="G216" s="208"/>
      <c r="H216" s="210" t="s">
        <v>20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162</v>
      </c>
      <c r="AU216" s="217" t="s">
        <v>78</v>
      </c>
      <c r="AV216" s="13" t="s">
        <v>76</v>
      </c>
      <c r="AW216" s="13" t="s">
        <v>31</v>
      </c>
      <c r="AX216" s="13" t="s">
        <v>69</v>
      </c>
      <c r="AY216" s="217" t="s">
        <v>153</v>
      </c>
    </row>
    <row r="217" spans="1:65" s="14" customFormat="1" ht="11.25">
      <c r="B217" s="218"/>
      <c r="C217" s="219"/>
      <c r="D217" s="209" t="s">
        <v>162</v>
      </c>
      <c r="E217" s="220" t="s">
        <v>20</v>
      </c>
      <c r="F217" s="221" t="s">
        <v>1315</v>
      </c>
      <c r="G217" s="219"/>
      <c r="H217" s="222">
        <v>20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162</v>
      </c>
      <c r="AU217" s="228" t="s">
        <v>78</v>
      </c>
      <c r="AV217" s="14" t="s">
        <v>78</v>
      </c>
      <c r="AW217" s="14" t="s">
        <v>31</v>
      </c>
      <c r="AX217" s="14" t="s">
        <v>69</v>
      </c>
      <c r="AY217" s="228" t="s">
        <v>153</v>
      </c>
    </row>
    <row r="218" spans="1:65" s="15" customFormat="1" ht="11.25">
      <c r="B218" s="229"/>
      <c r="C218" s="230"/>
      <c r="D218" s="209" t="s">
        <v>162</v>
      </c>
      <c r="E218" s="231" t="s">
        <v>20</v>
      </c>
      <c r="F218" s="232" t="s">
        <v>173</v>
      </c>
      <c r="G218" s="230"/>
      <c r="H218" s="233">
        <v>29.5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162</v>
      </c>
      <c r="AU218" s="239" t="s">
        <v>78</v>
      </c>
      <c r="AV218" s="15" t="s">
        <v>92</v>
      </c>
      <c r="AW218" s="15" t="s">
        <v>31</v>
      </c>
      <c r="AX218" s="15" t="s">
        <v>69</v>
      </c>
      <c r="AY218" s="239" t="s">
        <v>153</v>
      </c>
    </row>
    <row r="219" spans="1:65" s="13" customFormat="1" ht="11.25">
      <c r="B219" s="207"/>
      <c r="C219" s="208"/>
      <c r="D219" s="209" t="s">
        <v>162</v>
      </c>
      <c r="E219" s="210" t="s">
        <v>20</v>
      </c>
      <c r="F219" s="211" t="s">
        <v>761</v>
      </c>
      <c r="G219" s="208"/>
      <c r="H219" s="210" t="s">
        <v>20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162</v>
      </c>
      <c r="AU219" s="217" t="s">
        <v>78</v>
      </c>
      <c r="AV219" s="13" t="s">
        <v>76</v>
      </c>
      <c r="AW219" s="13" t="s">
        <v>31</v>
      </c>
      <c r="AX219" s="13" t="s">
        <v>69</v>
      </c>
      <c r="AY219" s="217" t="s">
        <v>153</v>
      </c>
    </row>
    <row r="220" spans="1:65" s="14" customFormat="1" ht="11.25">
      <c r="B220" s="218"/>
      <c r="C220" s="219"/>
      <c r="D220" s="209" t="s">
        <v>162</v>
      </c>
      <c r="E220" s="220" t="s">
        <v>20</v>
      </c>
      <c r="F220" s="221" t="s">
        <v>1316</v>
      </c>
      <c r="G220" s="219"/>
      <c r="H220" s="222">
        <v>7.375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162</v>
      </c>
      <c r="AU220" s="228" t="s">
        <v>78</v>
      </c>
      <c r="AV220" s="14" t="s">
        <v>78</v>
      </c>
      <c r="AW220" s="14" t="s">
        <v>31</v>
      </c>
      <c r="AX220" s="14" t="s">
        <v>69</v>
      </c>
      <c r="AY220" s="228" t="s">
        <v>153</v>
      </c>
    </row>
    <row r="221" spans="1:65" s="16" customFormat="1" ht="11.25">
      <c r="B221" s="240"/>
      <c r="C221" s="241"/>
      <c r="D221" s="209" t="s">
        <v>162</v>
      </c>
      <c r="E221" s="242" t="s">
        <v>20</v>
      </c>
      <c r="F221" s="243" t="s">
        <v>176</v>
      </c>
      <c r="G221" s="241"/>
      <c r="H221" s="244">
        <v>36.875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162</v>
      </c>
      <c r="AU221" s="250" t="s">
        <v>78</v>
      </c>
      <c r="AV221" s="16" t="s">
        <v>160</v>
      </c>
      <c r="AW221" s="16" t="s">
        <v>31</v>
      </c>
      <c r="AX221" s="16" t="s">
        <v>76</v>
      </c>
      <c r="AY221" s="250" t="s">
        <v>153</v>
      </c>
    </row>
    <row r="222" spans="1:65" s="2" customFormat="1" ht="36" customHeight="1">
      <c r="A222" s="36"/>
      <c r="B222" s="37"/>
      <c r="C222" s="194" t="s">
        <v>311</v>
      </c>
      <c r="D222" s="194" t="s">
        <v>155</v>
      </c>
      <c r="E222" s="195" t="s">
        <v>1317</v>
      </c>
      <c r="F222" s="196" t="s">
        <v>1318</v>
      </c>
      <c r="G222" s="197" t="s">
        <v>274</v>
      </c>
      <c r="H222" s="198">
        <v>3.125</v>
      </c>
      <c r="I222" s="199"/>
      <c r="J222" s="200">
        <f>ROUND(I222*H222,2)</f>
        <v>0</v>
      </c>
      <c r="K222" s="196" t="s">
        <v>159</v>
      </c>
      <c r="L222" s="41"/>
      <c r="M222" s="201" t="s">
        <v>20</v>
      </c>
      <c r="N222" s="202" t="s">
        <v>40</v>
      </c>
      <c r="O222" s="66"/>
      <c r="P222" s="203">
        <f>O222*H222</f>
        <v>0</v>
      </c>
      <c r="Q222" s="203">
        <v>0</v>
      </c>
      <c r="R222" s="203">
        <f>Q222*H222</f>
        <v>0</v>
      </c>
      <c r="S222" s="203">
        <v>8.2000000000000003E-2</v>
      </c>
      <c r="T222" s="204">
        <f>S222*H222</f>
        <v>0.25625000000000003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5" t="s">
        <v>160</v>
      </c>
      <c r="AT222" s="205" t="s">
        <v>155</v>
      </c>
      <c r="AU222" s="205" t="s">
        <v>78</v>
      </c>
      <c r="AY222" s="19" t="s">
        <v>153</v>
      </c>
      <c r="BE222" s="206">
        <f>IF(N222="základní",J222,0)</f>
        <v>0</v>
      </c>
      <c r="BF222" s="206">
        <f>IF(N222="snížená",J222,0)</f>
        <v>0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9" t="s">
        <v>76</v>
      </c>
      <c r="BK222" s="206">
        <f>ROUND(I222*H222,2)</f>
        <v>0</v>
      </c>
      <c r="BL222" s="19" t="s">
        <v>160</v>
      </c>
      <c r="BM222" s="205" t="s">
        <v>1319</v>
      </c>
    </row>
    <row r="223" spans="1:65" s="13" customFormat="1" ht="11.25">
      <c r="B223" s="207"/>
      <c r="C223" s="208"/>
      <c r="D223" s="209" t="s">
        <v>162</v>
      </c>
      <c r="E223" s="210" t="s">
        <v>20</v>
      </c>
      <c r="F223" s="211" t="s">
        <v>1267</v>
      </c>
      <c r="G223" s="208"/>
      <c r="H223" s="210" t="s">
        <v>20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162</v>
      </c>
      <c r="AU223" s="217" t="s">
        <v>78</v>
      </c>
      <c r="AV223" s="13" t="s">
        <v>76</v>
      </c>
      <c r="AW223" s="13" t="s">
        <v>31</v>
      </c>
      <c r="AX223" s="13" t="s">
        <v>69</v>
      </c>
      <c r="AY223" s="217" t="s">
        <v>153</v>
      </c>
    </row>
    <row r="224" spans="1:65" s="14" customFormat="1" ht="11.25">
      <c r="B224" s="218"/>
      <c r="C224" s="219"/>
      <c r="D224" s="209" t="s">
        <v>162</v>
      </c>
      <c r="E224" s="220" t="s">
        <v>20</v>
      </c>
      <c r="F224" s="221" t="s">
        <v>1320</v>
      </c>
      <c r="G224" s="219"/>
      <c r="H224" s="222">
        <v>2.5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162</v>
      </c>
      <c r="AU224" s="228" t="s">
        <v>78</v>
      </c>
      <c r="AV224" s="14" t="s">
        <v>78</v>
      </c>
      <c r="AW224" s="14" t="s">
        <v>31</v>
      </c>
      <c r="AX224" s="14" t="s">
        <v>69</v>
      </c>
      <c r="AY224" s="228" t="s">
        <v>153</v>
      </c>
    </row>
    <row r="225" spans="1:65" s="15" customFormat="1" ht="11.25">
      <c r="B225" s="229"/>
      <c r="C225" s="230"/>
      <c r="D225" s="209" t="s">
        <v>162</v>
      </c>
      <c r="E225" s="231" t="s">
        <v>20</v>
      </c>
      <c r="F225" s="232" t="s">
        <v>173</v>
      </c>
      <c r="G225" s="230"/>
      <c r="H225" s="233">
        <v>2.5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162</v>
      </c>
      <c r="AU225" s="239" t="s">
        <v>78</v>
      </c>
      <c r="AV225" s="15" t="s">
        <v>92</v>
      </c>
      <c r="AW225" s="15" t="s">
        <v>31</v>
      </c>
      <c r="AX225" s="15" t="s">
        <v>69</v>
      </c>
      <c r="AY225" s="239" t="s">
        <v>153</v>
      </c>
    </row>
    <row r="226" spans="1:65" s="13" customFormat="1" ht="11.25">
      <c r="B226" s="207"/>
      <c r="C226" s="208"/>
      <c r="D226" s="209" t="s">
        <v>162</v>
      </c>
      <c r="E226" s="210" t="s">
        <v>20</v>
      </c>
      <c r="F226" s="211" t="s">
        <v>761</v>
      </c>
      <c r="G226" s="208"/>
      <c r="H226" s="210" t="s">
        <v>20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162</v>
      </c>
      <c r="AU226" s="217" t="s">
        <v>78</v>
      </c>
      <c r="AV226" s="13" t="s">
        <v>76</v>
      </c>
      <c r="AW226" s="13" t="s">
        <v>31</v>
      </c>
      <c r="AX226" s="13" t="s">
        <v>69</v>
      </c>
      <c r="AY226" s="217" t="s">
        <v>153</v>
      </c>
    </row>
    <row r="227" spans="1:65" s="14" customFormat="1" ht="11.25">
      <c r="B227" s="218"/>
      <c r="C227" s="219"/>
      <c r="D227" s="209" t="s">
        <v>162</v>
      </c>
      <c r="E227" s="220" t="s">
        <v>20</v>
      </c>
      <c r="F227" s="221" t="s">
        <v>1321</v>
      </c>
      <c r="G227" s="219"/>
      <c r="H227" s="222">
        <v>0.625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162</v>
      </c>
      <c r="AU227" s="228" t="s">
        <v>78</v>
      </c>
      <c r="AV227" s="14" t="s">
        <v>78</v>
      </c>
      <c r="AW227" s="14" t="s">
        <v>31</v>
      </c>
      <c r="AX227" s="14" t="s">
        <v>69</v>
      </c>
      <c r="AY227" s="228" t="s">
        <v>153</v>
      </c>
    </row>
    <row r="228" spans="1:65" s="16" customFormat="1" ht="11.25">
      <c r="B228" s="240"/>
      <c r="C228" s="241"/>
      <c r="D228" s="209" t="s">
        <v>162</v>
      </c>
      <c r="E228" s="242" t="s">
        <v>20</v>
      </c>
      <c r="F228" s="243" t="s">
        <v>176</v>
      </c>
      <c r="G228" s="241"/>
      <c r="H228" s="244">
        <v>3.125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162</v>
      </c>
      <c r="AU228" s="250" t="s">
        <v>78</v>
      </c>
      <c r="AV228" s="16" t="s">
        <v>160</v>
      </c>
      <c r="AW228" s="16" t="s">
        <v>31</v>
      </c>
      <c r="AX228" s="16" t="s">
        <v>76</v>
      </c>
      <c r="AY228" s="250" t="s">
        <v>153</v>
      </c>
    </row>
    <row r="229" spans="1:65" s="12" customFormat="1" ht="22.9" customHeight="1">
      <c r="B229" s="178"/>
      <c r="C229" s="179"/>
      <c r="D229" s="180" t="s">
        <v>68</v>
      </c>
      <c r="E229" s="192" t="s">
        <v>518</v>
      </c>
      <c r="F229" s="192" t="s">
        <v>519</v>
      </c>
      <c r="G229" s="179"/>
      <c r="H229" s="179"/>
      <c r="I229" s="182"/>
      <c r="J229" s="193">
        <f>BK229</f>
        <v>0</v>
      </c>
      <c r="K229" s="179"/>
      <c r="L229" s="184"/>
      <c r="M229" s="185"/>
      <c r="N229" s="186"/>
      <c r="O229" s="186"/>
      <c r="P229" s="187">
        <f>SUM(P230:P236)</f>
        <v>0</v>
      </c>
      <c r="Q229" s="186"/>
      <c r="R229" s="187">
        <f>SUM(R230:R236)</f>
        <v>0</v>
      </c>
      <c r="S229" s="186"/>
      <c r="T229" s="188">
        <f>SUM(T230:T236)</f>
        <v>0</v>
      </c>
      <c r="AR229" s="189" t="s">
        <v>76</v>
      </c>
      <c r="AT229" s="190" t="s">
        <v>68</v>
      </c>
      <c r="AU229" s="190" t="s">
        <v>76</v>
      </c>
      <c r="AY229" s="189" t="s">
        <v>153</v>
      </c>
      <c r="BK229" s="191">
        <f>SUM(BK230:BK236)</f>
        <v>0</v>
      </c>
    </row>
    <row r="230" spans="1:65" s="2" customFormat="1" ht="36" customHeight="1">
      <c r="A230" s="36"/>
      <c r="B230" s="37"/>
      <c r="C230" s="194" t="s">
        <v>317</v>
      </c>
      <c r="D230" s="194" t="s">
        <v>155</v>
      </c>
      <c r="E230" s="195" t="s">
        <v>1322</v>
      </c>
      <c r="F230" s="196" t="s">
        <v>1323</v>
      </c>
      <c r="G230" s="197" t="s">
        <v>201</v>
      </c>
      <c r="H230" s="198">
        <v>1.8160000000000001</v>
      </c>
      <c r="I230" s="199"/>
      <c r="J230" s="200">
        <f>ROUND(I230*H230,2)</f>
        <v>0</v>
      </c>
      <c r="K230" s="196" t="s">
        <v>159</v>
      </c>
      <c r="L230" s="41"/>
      <c r="M230" s="201" t="s">
        <v>20</v>
      </c>
      <c r="N230" s="202" t="s">
        <v>40</v>
      </c>
      <c r="O230" s="66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5" t="s">
        <v>160</v>
      </c>
      <c r="AT230" s="205" t="s">
        <v>155</v>
      </c>
      <c r="AU230" s="205" t="s">
        <v>78</v>
      </c>
      <c r="AY230" s="19" t="s">
        <v>153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9" t="s">
        <v>76</v>
      </c>
      <c r="BK230" s="206">
        <f>ROUND(I230*H230,2)</f>
        <v>0</v>
      </c>
      <c r="BL230" s="19" t="s">
        <v>160</v>
      </c>
      <c r="BM230" s="205" t="s">
        <v>1324</v>
      </c>
    </row>
    <row r="231" spans="1:65" s="2" customFormat="1" ht="60" customHeight="1">
      <c r="A231" s="36"/>
      <c r="B231" s="37"/>
      <c r="C231" s="194" t="s">
        <v>323</v>
      </c>
      <c r="D231" s="194" t="s">
        <v>155</v>
      </c>
      <c r="E231" s="195" t="s">
        <v>525</v>
      </c>
      <c r="F231" s="196" t="s">
        <v>526</v>
      </c>
      <c r="G231" s="197" t="s">
        <v>201</v>
      </c>
      <c r="H231" s="198">
        <v>1.8160000000000001</v>
      </c>
      <c r="I231" s="199"/>
      <c r="J231" s="200">
        <f>ROUND(I231*H231,2)</f>
        <v>0</v>
      </c>
      <c r="K231" s="196" t="s">
        <v>159</v>
      </c>
      <c r="L231" s="41"/>
      <c r="M231" s="201" t="s">
        <v>20</v>
      </c>
      <c r="N231" s="202" t="s">
        <v>40</v>
      </c>
      <c r="O231" s="66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5" t="s">
        <v>160</v>
      </c>
      <c r="AT231" s="205" t="s">
        <v>155</v>
      </c>
      <c r="AU231" s="205" t="s">
        <v>78</v>
      </c>
      <c r="AY231" s="19" t="s">
        <v>153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9" t="s">
        <v>76</v>
      </c>
      <c r="BK231" s="206">
        <f>ROUND(I231*H231,2)</f>
        <v>0</v>
      </c>
      <c r="BL231" s="19" t="s">
        <v>160</v>
      </c>
      <c r="BM231" s="205" t="s">
        <v>1325</v>
      </c>
    </row>
    <row r="232" spans="1:65" s="2" customFormat="1" ht="24" customHeight="1">
      <c r="A232" s="36"/>
      <c r="B232" s="37"/>
      <c r="C232" s="194" t="s">
        <v>327</v>
      </c>
      <c r="D232" s="194" t="s">
        <v>155</v>
      </c>
      <c r="E232" s="195" t="s">
        <v>529</v>
      </c>
      <c r="F232" s="196" t="s">
        <v>530</v>
      </c>
      <c r="G232" s="197" t="s">
        <v>201</v>
      </c>
      <c r="H232" s="198">
        <v>1.8160000000000001</v>
      </c>
      <c r="I232" s="199"/>
      <c r="J232" s="200">
        <f>ROUND(I232*H232,2)</f>
        <v>0</v>
      </c>
      <c r="K232" s="196" t="s">
        <v>159</v>
      </c>
      <c r="L232" s="41"/>
      <c r="M232" s="201" t="s">
        <v>20</v>
      </c>
      <c r="N232" s="202" t="s">
        <v>40</v>
      </c>
      <c r="O232" s="66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5" t="s">
        <v>160</v>
      </c>
      <c r="AT232" s="205" t="s">
        <v>155</v>
      </c>
      <c r="AU232" s="205" t="s">
        <v>78</v>
      </c>
      <c r="AY232" s="19" t="s">
        <v>153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9" t="s">
        <v>76</v>
      </c>
      <c r="BK232" s="206">
        <f>ROUND(I232*H232,2)</f>
        <v>0</v>
      </c>
      <c r="BL232" s="19" t="s">
        <v>160</v>
      </c>
      <c r="BM232" s="205" t="s">
        <v>1326</v>
      </c>
    </row>
    <row r="233" spans="1:65" s="2" customFormat="1" ht="36" customHeight="1">
      <c r="A233" s="36"/>
      <c r="B233" s="37"/>
      <c r="C233" s="194" t="s">
        <v>7</v>
      </c>
      <c r="D233" s="194" t="s">
        <v>155</v>
      </c>
      <c r="E233" s="195" t="s">
        <v>533</v>
      </c>
      <c r="F233" s="196" t="s">
        <v>534</v>
      </c>
      <c r="G233" s="197" t="s">
        <v>201</v>
      </c>
      <c r="H233" s="198">
        <v>36.32</v>
      </c>
      <c r="I233" s="199"/>
      <c r="J233" s="200">
        <f>ROUND(I233*H233,2)</f>
        <v>0</v>
      </c>
      <c r="K233" s="196" t="s">
        <v>159</v>
      </c>
      <c r="L233" s="41"/>
      <c r="M233" s="201" t="s">
        <v>20</v>
      </c>
      <c r="N233" s="202" t="s">
        <v>40</v>
      </c>
      <c r="O233" s="66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5" t="s">
        <v>160</v>
      </c>
      <c r="AT233" s="205" t="s">
        <v>155</v>
      </c>
      <c r="AU233" s="205" t="s">
        <v>78</v>
      </c>
      <c r="AY233" s="19" t="s">
        <v>153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9" t="s">
        <v>76</v>
      </c>
      <c r="BK233" s="206">
        <f>ROUND(I233*H233,2)</f>
        <v>0</v>
      </c>
      <c r="BL233" s="19" t="s">
        <v>160</v>
      </c>
      <c r="BM233" s="205" t="s">
        <v>1327</v>
      </c>
    </row>
    <row r="234" spans="1:65" s="2" customFormat="1" ht="19.5">
      <c r="A234" s="36"/>
      <c r="B234" s="37"/>
      <c r="C234" s="38"/>
      <c r="D234" s="209" t="s">
        <v>315</v>
      </c>
      <c r="E234" s="38"/>
      <c r="F234" s="251" t="s">
        <v>536</v>
      </c>
      <c r="G234" s="38"/>
      <c r="H234" s="38"/>
      <c r="I234" s="117"/>
      <c r="J234" s="38"/>
      <c r="K234" s="38"/>
      <c r="L234" s="41"/>
      <c r="M234" s="252"/>
      <c r="N234" s="253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315</v>
      </c>
      <c r="AU234" s="19" t="s">
        <v>78</v>
      </c>
    </row>
    <row r="235" spans="1:65" s="14" customFormat="1" ht="11.25">
      <c r="B235" s="218"/>
      <c r="C235" s="219"/>
      <c r="D235" s="209" t="s">
        <v>162</v>
      </c>
      <c r="E235" s="219"/>
      <c r="F235" s="221" t="s">
        <v>1328</v>
      </c>
      <c r="G235" s="219"/>
      <c r="H235" s="222">
        <v>36.32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162</v>
      </c>
      <c r="AU235" s="228" t="s">
        <v>78</v>
      </c>
      <c r="AV235" s="14" t="s">
        <v>78</v>
      </c>
      <c r="AW235" s="14" t="s">
        <v>4</v>
      </c>
      <c r="AX235" s="14" t="s">
        <v>76</v>
      </c>
      <c r="AY235" s="228" t="s">
        <v>153</v>
      </c>
    </row>
    <row r="236" spans="1:65" s="2" customFormat="1" ht="36" customHeight="1">
      <c r="A236" s="36"/>
      <c r="B236" s="37"/>
      <c r="C236" s="194" t="s">
        <v>337</v>
      </c>
      <c r="D236" s="194" t="s">
        <v>155</v>
      </c>
      <c r="E236" s="195" t="s">
        <v>547</v>
      </c>
      <c r="F236" s="196" t="s">
        <v>548</v>
      </c>
      <c r="G236" s="197" t="s">
        <v>201</v>
      </c>
      <c r="H236" s="198">
        <v>1.107</v>
      </c>
      <c r="I236" s="199"/>
      <c r="J236" s="200">
        <f>ROUND(I236*H236,2)</f>
        <v>0</v>
      </c>
      <c r="K236" s="196" t="s">
        <v>159</v>
      </c>
      <c r="L236" s="41"/>
      <c r="M236" s="201" t="s">
        <v>20</v>
      </c>
      <c r="N236" s="202" t="s">
        <v>40</v>
      </c>
      <c r="O236" s="66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5" t="s">
        <v>160</v>
      </c>
      <c r="AT236" s="205" t="s">
        <v>155</v>
      </c>
      <c r="AU236" s="205" t="s">
        <v>78</v>
      </c>
      <c r="AY236" s="19" t="s">
        <v>153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9" t="s">
        <v>76</v>
      </c>
      <c r="BK236" s="206">
        <f>ROUND(I236*H236,2)</f>
        <v>0</v>
      </c>
      <c r="BL236" s="19" t="s">
        <v>160</v>
      </c>
      <c r="BM236" s="205" t="s">
        <v>1329</v>
      </c>
    </row>
    <row r="237" spans="1:65" s="12" customFormat="1" ht="22.9" customHeight="1">
      <c r="B237" s="178"/>
      <c r="C237" s="179"/>
      <c r="D237" s="180" t="s">
        <v>68</v>
      </c>
      <c r="E237" s="192" t="s">
        <v>550</v>
      </c>
      <c r="F237" s="192" t="s">
        <v>551</v>
      </c>
      <c r="G237" s="179"/>
      <c r="H237" s="179"/>
      <c r="I237" s="182"/>
      <c r="J237" s="193">
        <f>BK237</f>
        <v>0</v>
      </c>
      <c r="K237" s="179"/>
      <c r="L237" s="184"/>
      <c r="M237" s="185"/>
      <c r="N237" s="186"/>
      <c r="O237" s="186"/>
      <c r="P237" s="187">
        <f>SUM(P238:P239)</f>
        <v>0</v>
      </c>
      <c r="Q237" s="186"/>
      <c r="R237" s="187">
        <f>SUM(R238:R239)</f>
        <v>0</v>
      </c>
      <c r="S237" s="186"/>
      <c r="T237" s="188">
        <f>SUM(T238:T239)</f>
        <v>0</v>
      </c>
      <c r="AR237" s="189" t="s">
        <v>76</v>
      </c>
      <c r="AT237" s="190" t="s">
        <v>68</v>
      </c>
      <c r="AU237" s="190" t="s">
        <v>76</v>
      </c>
      <c r="AY237" s="189" t="s">
        <v>153</v>
      </c>
      <c r="BK237" s="191">
        <f>SUM(BK238:BK239)</f>
        <v>0</v>
      </c>
    </row>
    <row r="238" spans="1:65" s="2" customFormat="1" ht="48" customHeight="1">
      <c r="A238" s="36"/>
      <c r="B238" s="37"/>
      <c r="C238" s="194" t="s">
        <v>368</v>
      </c>
      <c r="D238" s="194" t="s">
        <v>155</v>
      </c>
      <c r="E238" s="195" t="s">
        <v>553</v>
      </c>
      <c r="F238" s="196" t="s">
        <v>554</v>
      </c>
      <c r="G238" s="197" t="s">
        <v>201</v>
      </c>
      <c r="H238" s="198">
        <v>1.8080000000000001</v>
      </c>
      <c r="I238" s="199"/>
      <c r="J238" s="200">
        <f>ROUND(I238*H238,2)</f>
        <v>0</v>
      </c>
      <c r="K238" s="196" t="s">
        <v>159</v>
      </c>
      <c r="L238" s="41"/>
      <c r="M238" s="201" t="s">
        <v>20</v>
      </c>
      <c r="N238" s="202" t="s">
        <v>40</v>
      </c>
      <c r="O238" s="66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160</v>
      </c>
      <c r="AT238" s="205" t="s">
        <v>155</v>
      </c>
      <c r="AU238" s="205" t="s">
        <v>78</v>
      </c>
      <c r="AY238" s="19" t="s">
        <v>153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9" t="s">
        <v>76</v>
      </c>
      <c r="BK238" s="206">
        <f>ROUND(I238*H238,2)</f>
        <v>0</v>
      </c>
      <c r="BL238" s="19" t="s">
        <v>160</v>
      </c>
      <c r="BM238" s="205" t="s">
        <v>1330</v>
      </c>
    </row>
    <row r="239" spans="1:65" s="2" customFormat="1" ht="60" customHeight="1">
      <c r="A239" s="36"/>
      <c r="B239" s="37"/>
      <c r="C239" s="194" t="s">
        <v>373</v>
      </c>
      <c r="D239" s="194" t="s">
        <v>155</v>
      </c>
      <c r="E239" s="195" t="s">
        <v>557</v>
      </c>
      <c r="F239" s="196" t="s">
        <v>558</v>
      </c>
      <c r="G239" s="197" t="s">
        <v>201</v>
      </c>
      <c r="H239" s="198">
        <v>1.8080000000000001</v>
      </c>
      <c r="I239" s="199"/>
      <c r="J239" s="200">
        <f>ROUND(I239*H239,2)</f>
        <v>0</v>
      </c>
      <c r="K239" s="196" t="s">
        <v>159</v>
      </c>
      <c r="L239" s="41"/>
      <c r="M239" s="201" t="s">
        <v>20</v>
      </c>
      <c r="N239" s="202" t="s">
        <v>40</v>
      </c>
      <c r="O239" s="66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5" t="s">
        <v>160</v>
      </c>
      <c r="AT239" s="205" t="s">
        <v>155</v>
      </c>
      <c r="AU239" s="205" t="s">
        <v>78</v>
      </c>
      <c r="AY239" s="19" t="s">
        <v>153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9" t="s">
        <v>76</v>
      </c>
      <c r="BK239" s="206">
        <f>ROUND(I239*H239,2)</f>
        <v>0</v>
      </c>
      <c r="BL239" s="19" t="s">
        <v>160</v>
      </c>
      <c r="BM239" s="205" t="s">
        <v>1331</v>
      </c>
    </row>
    <row r="240" spans="1:65" s="12" customFormat="1" ht="25.9" customHeight="1">
      <c r="B240" s="178"/>
      <c r="C240" s="179"/>
      <c r="D240" s="180" t="s">
        <v>68</v>
      </c>
      <c r="E240" s="181" t="s">
        <v>560</v>
      </c>
      <c r="F240" s="181" t="s">
        <v>561</v>
      </c>
      <c r="G240" s="179"/>
      <c r="H240" s="179"/>
      <c r="I240" s="182"/>
      <c r="J240" s="183">
        <f>BK240</f>
        <v>0</v>
      </c>
      <c r="K240" s="179"/>
      <c r="L240" s="184"/>
      <c r="M240" s="185"/>
      <c r="N240" s="186"/>
      <c r="O240" s="186"/>
      <c r="P240" s="187">
        <f>P241+P247+P308+P413+P427</f>
        <v>0</v>
      </c>
      <c r="Q240" s="186"/>
      <c r="R240" s="187">
        <f>R241+R247+R308+R413+R427</f>
        <v>0.35400341563500004</v>
      </c>
      <c r="S240" s="186"/>
      <c r="T240" s="188">
        <f>T241+T247+T308+T413+T427</f>
        <v>0</v>
      </c>
      <c r="AR240" s="189" t="s">
        <v>78</v>
      </c>
      <c r="AT240" s="190" t="s">
        <v>68</v>
      </c>
      <c r="AU240" s="190" t="s">
        <v>69</v>
      </c>
      <c r="AY240" s="189" t="s">
        <v>153</v>
      </c>
      <c r="BK240" s="191">
        <f>BK241+BK247+BK308+BK413+BK427</f>
        <v>0</v>
      </c>
    </row>
    <row r="241" spans="1:65" s="12" customFormat="1" ht="22.9" customHeight="1">
      <c r="B241" s="178"/>
      <c r="C241" s="179"/>
      <c r="D241" s="180" t="s">
        <v>68</v>
      </c>
      <c r="E241" s="192" t="s">
        <v>1332</v>
      </c>
      <c r="F241" s="192" t="s">
        <v>1333</v>
      </c>
      <c r="G241" s="179"/>
      <c r="H241" s="179"/>
      <c r="I241" s="182"/>
      <c r="J241" s="193">
        <f>BK241</f>
        <v>0</v>
      </c>
      <c r="K241" s="179"/>
      <c r="L241" s="184"/>
      <c r="M241" s="185"/>
      <c r="N241" s="186"/>
      <c r="O241" s="186"/>
      <c r="P241" s="187">
        <f>SUM(P242:P246)</f>
        <v>0</v>
      </c>
      <c r="Q241" s="186"/>
      <c r="R241" s="187">
        <f>SUM(R242:R246)</f>
        <v>1.9212599999999999E-3</v>
      </c>
      <c r="S241" s="186"/>
      <c r="T241" s="188">
        <f>SUM(T242:T246)</f>
        <v>0</v>
      </c>
      <c r="AR241" s="189" t="s">
        <v>78</v>
      </c>
      <c r="AT241" s="190" t="s">
        <v>68</v>
      </c>
      <c r="AU241" s="190" t="s">
        <v>76</v>
      </c>
      <c r="AY241" s="189" t="s">
        <v>153</v>
      </c>
      <c r="BK241" s="191">
        <f>SUM(BK242:BK246)</f>
        <v>0</v>
      </c>
    </row>
    <row r="242" spans="1:65" s="2" customFormat="1" ht="48" customHeight="1">
      <c r="A242" s="36"/>
      <c r="B242" s="37"/>
      <c r="C242" s="194" t="s">
        <v>377</v>
      </c>
      <c r="D242" s="194" t="s">
        <v>155</v>
      </c>
      <c r="E242" s="195" t="s">
        <v>1334</v>
      </c>
      <c r="F242" s="196" t="s">
        <v>1335</v>
      </c>
      <c r="G242" s="197" t="s">
        <v>208</v>
      </c>
      <c r="H242" s="198">
        <v>0.45100000000000001</v>
      </c>
      <c r="I242" s="199"/>
      <c r="J242" s="200">
        <f>ROUND(I242*H242,2)</f>
        <v>0</v>
      </c>
      <c r="K242" s="196" t="s">
        <v>159</v>
      </c>
      <c r="L242" s="41"/>
      <c r="M242" s="201" t="s">
        <v>20</v>
      </c>
      <c r="N242" s="202" t="s">
        <v>40</v>
      </c>
      <c r="O242" s="66"/>
      <c r="P242" s="203">
        <f>O242*H242</f>
        <v>0</v>
      </c>
      <c r="Q242" s="203">
        <v>3.6000000000000002E-4</v>
      </c>
      <c r="R242" s="203">
        <f>Q242*H242</f>
        <v>1.6236000000000001E-4</v>
      </c>
      <c r="S242" s="203">
        <v>0</v>
      </c>
      <c r="T242" s="20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5" t="s">
        <v>304</v>
      </c>
      <c r="AT242" s="205" t="s">
        <v>155</v>
      </c>
      <c r="AU242" s="205" t="s">
        <v>78</v>
      </c>
      <c r="AY242" s="19" t="s">
        <v>153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9" t="s">
        <v>76</v>
      </c>
      <c r="BK242" s="206">
        <f>ROUND(I242*H242,2)</f>
        <v>0</v>
      </c>
      <c r="BL242" s="19" t="s">
        <v>304</v>
      </c>
      <c r="BM242" s="205" t="s">
        <v>1336</v>
      </c>
    </row>
    <row r="243" spans="1:65" s="14" customFormat="1" ht="11.25">
      <c r="B243" s="218"/>
      <c r="C243" s="219"/>
      <c r="D243" s="209" t="s">
        <v>162</v>
      </c>
      <c r="E243" s="220" t="s">
        <v>20</v>
      </c>
      <c r="F243" s="221" t="s">
        <v>1337</v>
      </c>
      <c r="G243" s="219"/>
      <c r="H243" s="222">
        <v>0.45100000000000001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162</v>
      </c>
      <c r="AU243" s="228" t="s">
        <v>78</v>
      </c>
      <c r="AV243" s="14" t="s">
        <v>78</v>
      </c>
      <c r="AW243" s="14" t="s">
        <v>31</v>
      </c>
      <c r="AX243" s="14" t="s">
        <v>76</v>
      </c>
      <c r="AY243" s="228" t="s">
        <v>153</v>
      </c>
    </row>
    <row r="244" spans="1:65" s="2" customFormat="1" ht="24" customHeight="1">
      <c r="A244" s="36"/>
      <c r="B244" s="37"/>
      <c r="C244" s="254" t="s">
        <v>389</v>
      </c>
      <c r="D244" s="254" t="s">
        <v>332</v>
      </c>
      <c r="E244" s="255" t="s">
        <v>1338</v>
      </c>
      <c r="F244" s="256" t="s">
        <v>1339</v>
      </c>
      <c r="G244" s="257" t="s">
        <v>208</v>
      </c>
      <c r="H244" s="258">
        <v>0.45100000000000001</v>
      </c>
      <c r="I244" s="259"/>
      <c r="J244" s="260">
        <f>ROUND(I244*H244,2)</f>
        <v>0</v>
      </c>
      <c r="K244" s="256" t="s">
        <v>159</v>
      </c>
      <c r="L244" s="261"/>
      <c r="M244" s="262" t="s">
        <v>20</v>
      </c>
      <c r="N244" s="263" t="s">
        <v>40</v>
      </c>
      <c r="O244" s="66"/>
      <c r="P244" s="203">
        <f>O244*H244</f>
        <v>0</v>
      </c>
      <c r="Q244" s="203">
        <v>3.8999999999999998E-3</v>
      </c>
      <c r="R244" s="203">
        <f>Q244*H244</f>
        <v>1.7588999999999999E-3</v>
      </c>
      <c r="S244" s="203">
        <v>0</v>
      </c>
      <c r="T244" s="20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5" t="s">
        <v>423</v>
      </c>
      <c r="AT244" s="205" t="s">
        <v>332</v>
      </c>
      <c r="AU244" s="205" t="s">
        <v>78</v>
      </c>
      <c r="AY244" s="19" t="s">
        <v>153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9" t="s">
        <v>76</v>
      </c>
      <c r="BK244" s="206">
        <f>ROUND(I244*H244,2)</f>
        <v>0</v>
      </c>
      <c r="BL244" s="19" t="s">
        <v>304</v>
      </c>
      <c r="BM244" s="205" t="s">
        <v>1340</v>
      </c>
    </row>
    <row r="245" spans="1:65" s="2" customFormat="1" ht="36" customHeight="1">
      <c r="A245" s="36"/>
      <c r="B245" s="37"/>
      <c r="C245" s="194" t="s">
        <v>393</v>
      </c>
      <c r="D245" s="194" t="s">
        <v>155</v>
      </c>
      <c r="E245" s="195" t="s">
        <v>1341</v>
      </c>
      <c r="F245" s="196" t="s">
        <v>1342</v>
      </c>
      <c r="G245" s="197" t="s">
        <v>201</v>
      </c>
      <c r="H245" s="198">
        <v>2E-3</v>
      </c>
      <c r="I245" s="199"/>
      <c r="J245" s="200">
        <f>ROUND(I245*H245,2)</f>
        <v>0</v>
      </c>
      <c r="K245" s="196" t="s">
        <v>159</v>
      </c>
      <c r="L245" s="41"/>
      <c r="M245" s="201" t="s">
        <v>20</v>
      </c>
      <c r="N245" s="202" t="s">
        <v>40</v>
      </c>
      <c r="O245" s="66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5" t="s">
        <v>304</v>
      </c>
      <c r="AT245" s="205" t="s">
        <v>155</v>
      </c>
      <c r="AU245" s="205" t="s">
        <v>78</v>
      </c>
      <c r="AY245" s="19" t="s">
        <v>153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9" t="s">
        <v>76</v>
      </c>
      <c r="BK245" s="206">
        <f>ROUND(I245*H245,2)</f>
        <v>0</v>
      </c>
      <c r="BL245" s="19" t="s">
        <v>304</v>
      </c>
      <c r="BM245" s="205" t="s">
        <v>1343</v>
      </c>
    </row>
    <row r="246" spans="1:65" s="2" customFormat="1" ht="48" customHeight="1">
      <c r="A246" s="36"/>
      <c r="B246" s="37"/>
      <c r="C246" s="194" t="s">
        <v>400</v>
      </c>
      <c r="D246" s="194" t="s">
        <v>155</v>
      </c>
      <c r="E246" s="195" t="s">
        <v>1344</v>
      </c>
      <c r="F246" s="196" t="s">
        <v>1345</v>
      </c>
      <c r="G246" s="197" t="s">
        <v>201</v>
      </c>
      <c r="H246" s="198">
        <v>2E-3</v>
      </c>
      <c r="I246" s="199"/>
      <c r="J246" s="200">
        <f>ROUND(I246*H246,2)</f>
        <v>0</v>
      </c>
      <c r="K246" s="196" t="s">
        <v>159</v>
      </c>
      <c r="L246" s="41"/>
      <c r="M246" s="201" t="s">
        <v>20</v>
      </c>
      <c r="N246" s="202" t="s">
        <v>40</v>
      </c>
      <c r="O246" s="66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5" t="s">
        <v>304</v>
      </c>
      <c r="AT246" s="205" t="s">
        <v>155</v>
      </c>
      <c r="AU246" s="205" t="s">
        <v>78</v>
      </c>
      <c r="AY246" s="19" t="s">
        <v>153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9" t="s">
        <v>76</v>
      </c>
      <c r="BK246" s="206">
        <f>ROUND(I246*H246,2)</f>
        <v>0</v>
      </c>
      <c r="BL246" s="19" t="s">
        <v>304</v>
      </c>
      <c r="BM246" s="205" t="s">
        <v>1346</v>
      </c>
    </row>
    <row r="247" spans="1:65" s="12" customFormat="1" ht="22.9" customHeight="1">
      <c r="B247" s="178"/>
      <c r="C247" s="179"/>
      <c r="D247" s="180" t="s">
        <v>68</v>
      </c>
      <c r="E247" s="192" t="s">
        <v>1347</v>
      </c>
      <c r="F247" s="192" t="s">
        <v>1348</v>
      </c>
      <c r="G247" s="179"/>
      <c r="H247" s="179"/>
      <c r="I247" s="182"/>
      <c r="J247" s="193">
        <f>BK247</f>
        <v>0</v>
      </c>
      <c r="K247" s="179"/>
      <c r="L247" s="184"/>
      <c r="M247" s="185"/>
      <c r="N247" s="186"/>
      <c r="O247" s="186"/>
      <c r="P247" s="187">
        <f>SUM(P248:P307)</f>
        <v>0</v>
      </c>
      <c r="Q247" s="186"/>
      <c r="R247" s="187">
        <f>SUM(R248:R307)</f>
        <v>2.8642237500000001E-2</v>
      </c>
      <c r="S247" s="186"/>
      <c r="T247" s="188">
        <f>SUM(T248:T307)</f>
        <v>0</v>
      </c>
      <c r="AR247" s="189" t="s">
        <v>78</v>
      </c>
      <c r="AT247" s="190" t="s">
        <v>68</v>
      </c>
      <c r="AU247" s="190" t="s">
        <v>76</v>
      </c>
      <c r="AY247" s="189" t="s">
        <v>153</v>
      </c>
      <c r="BK247" s="191">
        <f>SUM(BK248:BK307)</f>
        <v>0</v>
      </c>
    </row>
    <row r="248" spans="1:65" s="2" customFormat="1" ht="24" customHeight="1">
      <c r="A248" s="36"/>
      <c r="B248" s="37"/>
      <c r="C248" s="194" t="s">
        <v>405</v>
      </c>
      <c r="D248" s="194" t="s">
        <v>155</v>
      </c>
      <c r="E248" s="195" t="s">
        <v>1349</v>
      </c>
      <c r="F248" s="196" t="s">
        <v>1350</v>
      </c>
      <c r="G248" s="197" t="s">
        <v>274</v>
      </c>
      <c r="H248" s="198">
        <v>10.625</v>
      </c>
      <c r="I248" s="199"/>
      <c r="J248" s="200">
        <f>ROUND(I248*H248,2)</f>
        <v>0</v>
      </c>
      <c r="K248" s="196" t="s">
        <v>159</v>
      </c>
      <c r="L248" s="41"/>
      <c r="M248" s="201" t="s">
        <v>20</v>
      </c>
      <c r="N248" s="202" t="s">
        <v>40</v>
      </c>
      <c r="O248" s="66"/>
      <c r="P248" s="203">
        <f>O248*H248</f>
        <v>0</v>
      </c>
      <c r="Q248" s="203">
        <v>1.0991E-3</v>
      </c>
      <c r="R248" s="203">
        <f>Q248*H248</f>
        <v>1.1677937499999999E-2</v>
      </c>
      <c r="S248" s="203">
        <v>0</v>
      </c>
      <c r="T248" s="20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5" t="s">
        <v>304</v>
      </c>
      <c r="AT248" s="205" t="s">
        <v>155</v>
      </c>
      <c r="AU248" s="205" t="s">
        <v>78</v>
      </c>
      <c r="AY248" s="19" t="s">
        <v>153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9" t="s">
        <v>76</v>
      </c>
      <c r="BK248" s="206">
        <f>ROUND(I248*H248,2)</f>
        <v>0</v>
      </c>
      <c r="BL248" s="19" t="s">
        <v>304</v>
      </c>
      <c r="BM248" s="205" t="s">
        <v>1351</v>
      </c>
    </row>
    <row r="249" spans="1:65" s="2" customFormat="1" ht="19.5">
      <c r="A249" s="36"/>
      <c r="B249" s="37"/>
      <c r="C249" s="38"/>
      <c r="D249" s="209" t="s">
        <v>315</v>
      </c>
      <c r="E249" s="38"/>
      <c r="F249" s="251" t="s">
        <v>1352</v>
      </c>
      <c r="G249" s="38"/>
      <c r="H249" s="38"/>
      <c r="I249" s="117"/>
      <c r="J249" s="38"/>
      <c r="K249" s="38"/>
      <c r="L249" s="41"/>
      <c r="M249" s="252"/>
      <c r="N249" s="253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315</v>
      </c>
      <c r="AU249" s="19" t="s">
        <v>78</v>
      </c>
    </row>
    <row r="250" spans="1:65" s="14" customFormat="1" ht="11.25">
      <c r="B250" s="218"/>
      <c r="C250" s="219"/>
      <c r="D250" s="209" t="s">
        <v>162</v>
      </c>
      <c r="E250" s="220" t="s">
        <v>20</v>
      </c>
      <c r="F250" s="221" t="s">
        <v>1353</v>
      </c>
      <c r="G250" s="219"/>
      <c r="H250" s="222">
        <v>8.5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162</v>
      </c>
      <c r="AU250" s="228" t="s">
        <v>78</v>
      </c>
      <c r="AV250" s="14" t="s">
        <v>78</v>
      </c>
      <c r="AW250" s="14" t="s">
        <v>31</v>
      </c>
      <c r="AX250" s="14" t="s">
        <v>69</v>
      </c>
      <c r="AY250" s="228" t="s">
        <v>153</v>
      </c>
    </row>
    <row r="251" spans="1:65" s="14" customFormat="1" ht="11.25">
      <c r="B251" s="218"/>
      <c r="C251" s="219"/>
      <c r="D251" s="209" t="s">
        <v>162</v>
      </c>
      <c r="E251" s="220" t="s">
        <v>20</v>
      </c>
      <c r="F251" s="221" t="s">
        <v>1354</v>
      </c>
      <c r="G251" s="219"/>
      <c r="H251" s="222">
        <v>2.125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162</v>
      </c>
      <c r="AU251" s="228" t="s">
        <v>78</v>
      </c>
      <c r="AV251" s="14" t="s">
        <v>78</v>
      </c>
      <c r="AW251" s="14" t="s">
        <v>31</v>
      </c>
      <c r="AX251" s="14" t="s">
        <v>69</v>
      </c>
      <c r="AY251" s="228" t="s">
        <v>153</v>
      </c>
    </row>
    <row r="252" spans="1:65" s="16" customFormat="1" ht="11.25">
      <c r="B252" s="240"/>
      <c r="C252" s="241"/>
      <c r="D252" s="209" t="s">
        <v>162</v>
      </c>
      <c r="E252" s="242" t="s">
        <v>20</v>
      </c>
      <c r="F252" s="243" t="s">
        <v>176</v>
      </c>
      <c r="G252" s="241"/>
      <c r="H252" s="244">
        <v>10.625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162</v>
      </c>
      <c r="AU252" s="250" t="s">
        <v>78</v>
      </c>
      <c r="AV252" s="16" t="s">
        <v>160</v>
      </c>
      <c r="AW252" s="16" t="s">
        <v>31</v>
      </c>
      <c r="AX252" s="16" t="s">
        <v>76</v>
      </c>
      <c r="AY252" s="250" t="s">
        <v>153</v>
      </c>
    </row>
    <row r="253" spans="1:65" s="2" customFormat="1" ht="24" customHeight="1">
      <c r="A253" s="36"/>
      <c r="B253" s="37"/>
      <c r="C253" s="194" t="s">
        <v>412</v>
      </c>
      <c r="D253" s="194" t="s">
        <v>155</v>
      </c>
      <c r="E253" s="195" t="s">
        <v>1355</v>
      </c>
      <c r="F253" s="196" t="s">
        <v>1356</v>
      </c>
      <c r="G253" s="197" t="s">
        <v>274</v>
      </c>
      <c r="H253" s="198">
        <v>33.25</v>
      </c>
      <c r="I253" s="199"/>
      <c r="J253" s="200">
        <f>ROUND(I253*H253,2)</f>
        <v>0</v>
      </c>
      <c r="K253" s="196" t="s">
        <v>159</v>
      </c>
      <c r="L253" s="41"/>
      <c r="M253" s="201" t="s">
        <v>20</v>
      </c>
      <c r="N253" s="202" t="s">
        <v>40</v>
      </c>
      <c r="O253" s="66"/>
      <c r="P253" s="203">
        <f>O253*H253</f>
        <v>0</v>
      </c>
      <c r="Q253" s="203">
        <v>2.8939999999999999E-4</v>
      </c>
      <c r="R253" s="203">
        <f>Q253*H253</f>
        <v>9.6225499999999988E-3</v>
      </c>
      <c r="S253" s="203">
        <v>0</v>
      </c>
      <c r="T253" s="20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5" t="s">
        <v>304</v>
      </c>
      <c r="AT253" s="205" t="s">
        <v>155</v>
      </c>
      <c r="AU253" s="205" t="s">
        <v>78</v>
      </c>
      <c r="AY253" s="19" t="s">
        <v>153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9" t="s">
        <v>76</v>
      </c>
      <c r="BK253" s="206">
        <f>ROUND(I253*H253,2)</f>
        <v>0</v>
      </c>
      <c r="BL253" s="19" t="s">
        <v>304</v>
      </c>
      <c r="BM253" s="205" t="s">
        <v>1357</v>
      </c>
    </row>
    <row r="254" spans="1:65" s="2" customFormat="1" ht="19.5">
      <c r="A254" s="36"/>
      <c r="B254" s="37"/>
      <c r="C254" s="38"/>
      <c r="D254" s="209" t="s">
        <v>315</v>
      </c>
      <c r="E254" s="38"/>
      <c r="F254" s="251" t="s">
        <v>1358</v>
      </c>
      <c r="G254" s="38"/>
      <c r="H254" s="38"/>
      <c r="I254" s="117"/>
      <c r="J254" s="38"/>
      <c r="K254" s="38"/>
      <c r="L254" s="41"/>
      <c r="M254" s="252"/>
      <c r="N254" s="253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315</v>
      </c>
      <c r="AU254" s="19" t="s">
        <v>78</v>
      </c>
    </row>
    <row r="255" spans="1:65" s="13" customFormat="1" ht="11.25">
      <c r="B255" s="207"/>
      <c r="C255" s="208"/>
      <c r="D255" s="209" t="s">
        <v>162</v>
      </c>
      <c r="E255" s="210" t="s">
        <v>20</v>
      </c>
      <c r="F255" s="211" t="s">
        <v>1258</v>
      </c>
      <c r="G255" s="208"/>
      <c r="H255" s="210" t="s">
        <v>20</v>
      </c>
      <c r="I255" s="212"/>
      <c r="J255" s="208"/>
      <c r="K255" s="208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162</v>
      </c>
      <c r="AU255" s="217" t="s">
        <v>78</v>
      </c>
      <c r="AV255" s="13" t="s">
        <v>76</v>
      </c>
      <c r="AW255" s="13" t="s">
        <v>31</v>
      </c>
      <c r="AX255" s="13" t="s">
        <v>69</v>
      </c>
      <c r="AY255" s="217" t="s">
        <v>153</v>
      </c>
    </row>
    <row r="256" spans="1:65" s="14" customFormat="1" ht="11.25">
      <c r="B256" s="218"/>
      <c r="C256" s="219"/>
      <c r="D256" s="209" t="s">
        <v>162</v>
      </c>
      <c r="E256" s="220" t="s">
        <v>20</v>
      </c>
      <c r="F256" s="221" t="s">
        <v>1359</v>
      </c>
      <c r="G256" s="219"/>
      <c r="H256" s="222">
        <v>5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162</v>
      </c>
      <c r="AU256" s="228" t="s">
        <v>78</v>
      </c>
      <c r="AV256" s="14" t="s">
        <v>78</v>
      </c>
      <c r="AW256" s="14" t="s">
        <v>31</v>
      </c>
      <c r="AX256" s="14" t="s">
        <v>69</v>
      </c>
      <c r="AY256" s="228" t="s">
        <v>153</v>
      </c>
    </row>
    <row r="257" spans="1:65" s="13" customFormat="1" ht="11.25">
      <c r="B257" s="207"/>
      <c r="C257" s="208"/>
      <c r="D257" s="209" t="s">
        <v>162</v>
      </c>
      <c r="E257" s="210" t="s">
        <v>20</v>
      </c>
      <c r="F257" s="211" t="s">
        <v>1281</v>
      </c>
      <c r="G257" s="208"/>
      <c r="H257" s="210" t="s">
        <v>20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162</v>
      </c>
      <c r="AU257" s="217" t="s">
        <v>78</v>
      </c>
      <c r="AV257" s="13" t="s">
        <v>76</v>
      </c>
      <c r="AW257" s="13" t="s">
        <v>31</v>
      </c>
      <c r="AX257" s="13" t="s">
        <v>69</v>
      </c>
      <c r="AY257" s="217" t="s">
        <v>153</v>
      </c>
    </row>
    <row r="258" spans="1:65" s="14" customFormat="1" ht="11.25">
      <c r="B258" s="218"/>
      <c r="C258" s="219"/>
      <c r="D258" s="209" t="s">
        <v>162</v>
      </c>
      <c r="E258" s="220" t="s">
        <v>20</v>
      </c>
      <c r="F258" s="221" t="s">
        <v>1360</v>
      </c>
      <c r="G258" s="219"/>
      <c r="H258" s="222">
        <v>21.6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162</v>
      </c>
      <c r="AU258" s="228" t="s">
        <v>78</v>
      </c>
      <c r="AV258" s="14" t="s">
        <v>78</v>
      </c>
      <c r="AW258" s="14" t="s">
        <v>31</v>
      </c>
      <c r="AX258" s="14" t="s">
        <v>69</v>
      </c>
      <c r="AY258" s="228" t="s">
        <v>153</v>
      </c>
    </row>
    <row r="259" spans="1:65" s="14" customFormat="1" ht="11.25">
      <c r="B259" s="218"/>
      <c r="C259" s="219"/>
      <c r="D259" s="209" t="s">
        <v>162</v>
      </c>
      <c r="E259" s="220" t="s">
        <v>20</v>
      </c>
      <c r="F259" s="221" t="s">
        <v>1361</v>
      </c>
      <c r="G259" s="219"/>
      <c r="H259" s="222">
        <v>6.65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162</v>
      </c>
      <c r="AU259" s="228" t="s">
        <v>78</v>
      </c>
      <c r="AV259" s="14" t="s">
        <v>78</v>
      </c>
      <c r="AW259" s="14" t="s">
        <v>31</v>
      </c>
      <c r="AX259" s="14" t="s">
        <v>69</v>
      </c>
      <c r="AY259" s="228" t="s">
        <v>153</v>
      </c>
    </row>
    <row r="260" spans="1:65" s="16" customFormat="1" ht="11.25">
      <c r="B260" s="240"/>
      <c r="C260" s="241"/>
      <c r="D260" s="209" t="s">
        <v>162</v>
      </c>
      <c r="E260" s="242" t="s">
        <v>20</v>
      </c>
      <c r="F260" s="243" t="s">
        <v>176</v>
      </c>
      <c r="G260" s="241"/>
      <c r="H260" s="244">
        <v>33.25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162</v>
      </c>
      <c r="AU260" s="250" t="s">
        <v>78</v>
      </c>
      <c r="AV260" s="16" t="s">
        <v>160</v>
      </c>
      <c r="AW260" s="16" t="s">
        <v>31</v>
      </c>
      <c r="AX260" s="16" t="s">
        <v>76</v>
      </c>
      <c r="AY260" s="250" t="s">
        <v>153</v>
      </c>
    </row>
    <row r="261" spans="1:65" s="2" customFormat="1" ht="24" customHeight="1">
      <c r="A261" s="36"/>
      <c r="B261" s="37"/>
      <c r="C261" s="194" t="s">
        <v>418</v>
      </c>
      <c r="D261" s="194" t="s">
        <v>155</v>
      </c>
      <c r="E261" s="195" t="s">
        <v>1362</v>
      </c>
      <c r="F261" s="196" t="s">
        <v>1363</v>
      </c>
      <c r="G261" s="197" t="s">
        <v>274</v>
      </c>
      <c r="H261" s="198">
        <v>18.875</v>
      </c>
      <c r="I261" s="199"/>
      <c r="J261" s="200">
        <f>ROUND(I261*H261,2)</f>
        <v>0</v>
      </c>
      <c r="K261" s="196" t="s">
        <v>159</v>
      </c>
      <c r="L261" s="41"/>
      <c r="M261" s="201" t="s">
        <v>20</v>
      </c>
      <c r="N261" s="202" t="s">
        <v>40</v>
      </c>
      <c r="O261" s="66"/>
      <c r="P261" s="203">
        <f>O261*H261</f>
        <v>0</v>
      </c>
      <c r="Q261" s="203">
        <v>3.5399999999999999E-4</v>
      </c>
      <c r="R261" s="203">
        <f>Q261*H261</f>
        <v>6.6817499999999993E-3</v>
      </c>
      <c r="S261" s="203">
        <v>0</v>
      </c>
      <c r="T261" s="20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5" t="s">
        <v>304</v>
      </c>
      <c r="AT261" s="205" t="s">
        <v>155</v>
      </c>
      <c r="AU261" s="205" t="s">
        <v>78</v>
      </c>
      <c r="AY261" s="19" t="s">
        <v>153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9" t="s">
        <v>76</v>
      </c>
      <c r="BK261" s="206">
        <f>ROUND(I261*H261,2)</f>
        <v>0</v>
      </c>
      <c r="BL261" s="19" t="s">
        <v>304</v>
      </c>
      <c r="BM261" s="205" t="s">
        <v>1364</v>
      </c>
    </row>
    <row r="262" spans="1:65" s="13" customFormat="1" ht="11.25">
      <c r="B262" s="207"/>
      <c r="C262" s="208"/>
      <c r="D262" s="209" t="s">
        <v>162</v>
      </c>
      <c r="E262" s="210" t="s">
        <v>20</v>
      </c>
      <c r="F262" s="211" t="s">
        <v>1255</v>
      </c>
      <c r="G262" s="208"/>
      <c r="H262" s="210" t="s">
        <v>20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162</v>
      </c>
      <c r="AU262" s="217" t="s">
        <v>78</v>
      </c>
      <c r="AV262" s="13" t="s">
        <v>76</v>
      </c>
      <c r="AW262" s="13" t="s">
        <v>31</v>
      </c>
      <c r="AX262" s="13" t="s">
        <v>69</v>
      </c>
      <c r="AY262" s="217" t="s">
        <v>153</v>
      </c>
    </row>
    <row r="263" spans="1:65" s="14" customFormat="1" ht="11.25">
      <c r="B263" s="218"/>
      <c r="C263" s="219"/>
      <c r="D263" s="209" t="s">
        <v>162</v>
      </c>
      <c r="E263" s="220" t="s">
        <v>20</v>
      </c>
      <c r="F263" s="221" t="s">
        <v>1365</v>
      </c>
      <c r="G263" s="219"/>
      <c r="H263" s="222">
        <v>6.3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162</v>
      </c>
      <c r="AU263" s="228" t="s">
        <v>78</v>
      </c>
      <c r="AV263" s="14" t="s">
        <v>78</v>
      </c>
      <c r="AW263" s="14" t="s">
        <v>31</v>
      </c>
      <c r="AX263" s="14" t="s">
        <v>69</v>
      </c>
      <c r="AY263" s="228" t="s">
        <v>153</v>
      </c>
    </row>
    <row r="264" spans="1:65" s="13" customFormat="1" ht="11.25">
      <c r="B264" s="207"/>
      <c r="C264" s="208"/>
      <c r="D264" s="209" t="s">
        <v>162</v>
      </c>
      <c r="E264" s="210" t="s">
        <v>20</v>
      </c>
      <c r="F264" s="211" t="s">
        <v>1275</v>
      </c>
      <c r="G264" s="208"/>
      <c r="H264" s="210" t="s">
        <v>20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162</v>
      </c>
      <c r="AU264" s="217" t="s">
        <v>78</v>
      </c>
      <c r="AV264" s="13" t="s">
        <v>76</v>
      </c>
      <c r="AW264" s="13" t="s">
        <v>31</v>
      </c>
      <c r="AX264" s="13" t="s">
        <v>69</v>
      </c>
      <c r="AY264" s="217" t="s">
        <v>153</v>
      </c>
    </row>
    <row r="265" spans="1:65" s="14" customFormat="1" ht="11.25">
      <c r="B265" s="218"/>
      <c r="C265" s="219"/>
      <c r="D265" s="209" t="s">
        <v>162</v>
      </c>
      <c r="E265" s="220" t="s">
        <v>20</v>
      </c>
      <c r="F265" s="221" t="s">
        <v>1276</v>
      </c>
      <c r="G265" s="219"/>
      <c r="H265" s="222">
        <v>3.2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162</v>
      </c>
      <c r="AU265" s="228" t="s">
        <v>78</v>
      </c>
      <c r="AV265" s="14" t="s">
        <v>78</v>
      </c>
      <c r="AW265" s="14" t="s">
        <v>31</v>
      </c>
      <c r="AX265" s="14" t="s">
        <v>69</v>
      </c>
      <c r="AY265" s="228" t="s">
        <v>153</v>
      </c>
    </row>
    <row r="266" spans="1:65" s="13" customFormat="1" ht="11.25">
      <c r="B266" s="207"/>
      <c r="C266" s="208"/>
      <c r="D266" s="209" t="s">
        <v>162</v>
      </c>
      <c r="E266" s="210" t="s">
        <v>20</v>
      </c>
      <c r="F266" s="211" t="s">
        <v>1277</v>
      </c>
      <c r="G266" s="208"/>
      <c r="H266" s="210" t="s">
        <v>20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162</v>
      </c>
      <c r="AU266" s="217" t="s">
        <v>78</v>
      </c>
      <c r="AV266" s="13" t="s">
        <v>76</v>
      </c>
      <c r="AW266" s="13" t="s">
        <v>31</v>
      </c>
      <c r="AX266" s="13" t="s">
        <v>69</v>
      </c>
      <c r="AY266" s="217" t="s">
        <v>153</v>
      </c>
    </row>
    <row r="267" spans="1:65" s="14" customFormat="1" ht="11.25">
      <c r="B267" s="218"/>
      <c r="C267" s="219"/>
      <c r="D267" s="209" t="s">
        <v>162</v>
      </c>
      <c r="E267" s="220" t="s">
        <v>20</v>
      </c>
      <c r="F267" s="221" t="s">
        <v>1278</v>
      </c>
      <c r="G267" s="219"/>
      <c r="H267" s="222">
        <v>1.2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162</v>
      </c>
      <c r="AU267" s="228" t="s">
        <v>78</v>
      </c>
      <c r="AV267" s="14" t="s">
        <v>78</v>
      </c>
      <c r="AW267" s="14" t="s">
        <v>31</v>
      </c>
      <c r="AX267" s="14" t="s">
        <v>69</v>
      </c>
      <c r="AY267" s="228" t="s">
        <v>153</v>
      </c>
    </row>
    <row r="268" spans="1:65" s="13" customFormat="1" ht="11.25">
      <c r="B268" s="207"/>
      <c r="C268" s="208"/>
      <c r="D268" s="209" t="s">
        <v>162</v>
      </c>
      <c r="E268" s="210" t="s">
        <v>20</v>
      </c>
      <c r="F268" s="211" t="s">
        <v>1259</v>
      </c>
      <c r="G268" s="208"/>
      <c r="H268" s="210" t="s">
        <v>20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162</v>
      </c>
      <c r="AU268" s="217" t="s">
        <v>78</v>
      </c>
      <c r="AV268" s="13" t="s">
        <v>76</v>
      </c>
      <c r="AW268" s="13" t="s">
        <v>31</v>
      </c>
      <c r="AX268" s="13" t="s">
        <v>69</v>
      </c>
      <c r="AY268" s="217" t="s">
        <v>153</v>
      </c>
    </row>
    <row r="269" spans="1:65" s="14" customFormat="1" ht="11.25">
      <c r="B269" s="218"/>
      <c r="C269" s="219"/>
      <c r="D269" s="209" t="s">
        <v>162</v>
      </c>
      <c r="E269" s="220" t="s">
        <v>20</v>
      </c>
      <c r="F269" s="221" t="s">
        <v>1366</v>
      </c>
      <c r="G269" s="219"/>
      <c r="H269" s="222">
        <v>4.4000000000000004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162</v>
      </c>
      <c r="AU269" s="228" t="s">
        <v>78</v>
      </c>
      <c r="AV269" s="14" t="s">
        <v>78</v>
      </c>
      <c r="AW269" s="14" t="s">
        <v>31</v>
      </c>
      <c r="AX269" s="14" t="s">
        <v>69</v>
      </c>
      <c r="AY269" s="228" t="s">
        <v>153</v>
      </c>
    </row>
    <row r="270" spans="1:65" s="14" customFormat="1" ht="11.25">
      <c r="B270" s="218"/>
      <c r="C270" s="219"/>
      <c r="D270" s="209" t="s">
        <v>162</v>
      </c>
      <c r="E270" s="220" t="s">
        <v>20</v>
      </c>
      <c r="F270" s="221" t="s">
        <v>1367</v>
      </c>
      <c r="G270" s="219"/>
      <c r="H270" s="222">
        <v>3.7749999999999999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162</v>
      </c>
      <c r="AU270" s="228" t="s">
        <v>78</v>
      </c>
      <c r="AV270" s="14" t="s">
        <v>78</v>
      </c>
      <c r="AW270" s="14" t="s">
        <v>31</v>
      </c>
      <c r="AX270" s="14" t="s">
        <v>69</v>
      </c>
      <c r="AY270" s="228" t="s">
        <v>153</v>
      </c>
    </row>
    <row r="271" spans="1:65" s="16" customFormat="1" ht="11.25">
      <c r="B271" s="240"/>
      <c r="C271" s="241"/>
      <c r="D271" s="209" t="s">
        <v>162</v>
      </c>
      <c r="E271" s="242" t="s">
        <v>20</v>
      </c>
      <c r="F271" s="243" t="s">
        <v>176</v>
      </c>
      <c r="G271" s="241"/>
      <c r="H271" s="244">
        <v>18.875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AT271" s="250" t="s">
        <v>162</v>
      </c>
      <c r="AU271" s="250" t="s">
        <v>78</v>
      </c>
      <c r="AV271" s="16" t="s">
        <v>160</v>
      </c>
      <c r="AW271" s="16" t="s">
        <v>31</v>
      </c>
      <c r="AX271" s="16" t="s">
        <v>76</v>
      </c>
      <c r="AY271" s="250" t="s">
        <v>153</v>
      </c>
    </row>
    <row r="272" spans="1:65" s="2" customFormat="1" ht="24" customHeight="1">
      <c r="A272" s="36"/>
      <c r="B272" s="37"/>
      <c r="C272" s="194" t="s">
        <v>423</v>
      </c>
      <c r="D272" s="194" t="s">
        <v>155</v>
      </c>
      <c r="E272" s="195" t="s">
        <v>1368</v>
      </c>
      <c r="F272" s="196" t="s">
        <v>1369</v>
      </c>
      <c r="G272" s="197" t="s">
        <v>179</v>
      </c>
      <c r="H272" s="198">
        <v>4</v>
      </c>
      <c r="I272" s="199"/>
      <c r="J272" s="200">
        <f>ROUND(I272*H272,2)</f>
        <v>0</v>
      </c>
      <c r="K272" s="196" t="s">
        <v>159</v>
      </c>
      <c r="L272" s="41"/>
      <c r="M272" s="201" t="s">
        <v>20</v>
      </c>
      <c r="N272" s="202" t="s">
        <v>40</v>
      </c>
      <c r="O272" s="66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5" t="s">
        <v>304</v>
      </c>
      <c r="AT272" s="205" t="s">
        <v>155</v>
      </c>
      <c r="AU272" s="205" t="s">
        <v>78</v>
      </c>
      <c r="AY272" s="19" t="s">
        <v>153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9" t="s">
        <v>76</v>
      </c>
      <c r="BK272" s="206">
        <f>ROUND(I272*H272,2)</f>
        <v>0</v>
      </c>
      <c r="BL272" s="19" t="s">
        <v>304</v>
      </c>
      <c r="BM272" s="205" t="s">
        <v>1370</v>
      </c>
    </row>
    <row r="273" spans="1:65" s="13" customFormat="1" ht="11.25">
      <c r="B273" s="207"/>
      <c r="C273" s="208"/>
      <c r="D273" s="209" t="s">
        <v>162</v>
      </c>
      <c r="E273" s="210" t="s">
        <v>20</v>
      </c>
      <c r="F273" s="211" t="s">
        <v>1371</v>
      </c>
      <c r="G273" s="208"/>
      <c r="H273" s="210" t="s">
        <v>20</v>
      </c>
      <c r="I273" s="212"/>
      <c r="J273" s="208"/>
      <c r="K273" s="208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162</v>
      </c>
      <c r="AU273" s="217" t="s">
        <v>78</v>
      </c>
      <c r="AV273" s="13" t="s">
        <v>76</v>
      </c>
      <c r="AW273" s="13" t="s">
        <v>31</v>
      </c>
      <c r="AX273" s="13" t="s">
        <v>69</v>
      </c>
      <c r="AY273" s="217" t="s">
        <v>153</v>
      </c>
    </row>
    <row r="274" spans="1:65" s="14" customFormat="1" ht="11.25">
      <c r="B274" s="218"/>
      <c r="C274" s="219"/>
      <c r="D274" s="209" t="s">
        <v>162</v>
      </c>
      <c r="E274" s="220" t="s">
        <v>20</v>
      </c>
      <c r="F274" s="221" t="s">
        <v>76</v>
      </c>
      <c r="G274" s="219"/>
      <c r="H274" s="222">
        <v>1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162</v>
      </c>
      <c r="AU274" s="228" t="s">
        <v>78</v>
      </c>
      <c r="AV274" s="14" t="s">
        <v>78</v>
      </c>
      <c r="AW274" s="14" t="s">
        <v>31</v>
      </c>
      <c r="AX274" s="14" t="s">
        <v>69</v>
      </c>
      <c r="AY274" s="228" t="s">
        <v>153</v>
      </c>
    </row>
    <row r="275" spans="1:65" s="14" customFormat="1" ht="11.25">
      <c r="B275" s="218"/>
      <c r="C275" s="219"/>
      <c r="D275" s="209" t="s">
        <v>162</v>
      </c>
      <c r="E275" s="220" t="s">
        <v>20</v>
      </c>
      <c r="F275" s="221" t="s">
        <v>76</v>
      </c>
      <c r="G275" s="219"/>
      <c r="H275" s="222">
        <v>1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162</v>
      </c>
      <c r="AU275" s="228" t="s">
        <v>78</v>
      </c>
      <c r="AV275" s="14" t="s">
        <v>78</v>
      </c>
      <c r="AW275" s="14" t="s">
        <v>31</v>
      </c>
      <c r="AX275" s="14" t="s">
        <v>69</v>
      </c>
      <c r="AY275" s="228" t="s">
        <v>153</v>
      </c>
    </row>
    <row r="276" spans="1:65" s="13" customFormat="1" ht="11.25">
      <c r="B276" s="207"/>
      <c r="C276" s="208"/>
      <c r="D276" s="209" t="s">
        <v>162</v>
      </c>
      <c r="E276" s="210" t="s">
        <v>20</v>
      </c>
      <c r="F276" s="211" t="s">
        <v>1281</v>
      </c>
      <c r="G276" s="208"/>
      <c r="H276" s="210" t="s">
        <v>20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162</v>
      </c>
      <c r="AU276" s="217" t="s">
        <v>78</v>
      </c>
      <c r="AV276" s="13" t="s">
        <v>76</v>
      </c>
      <c r="AW276" s="13" t="s">
        <v>31</v>
      </c>
      <c r="AX276" s="13" t="s">
        <v>69</v>
      </c>
      <c r="AY276" s="217" t="s">
        <v>153</v>
      </c>
    </row>
    <row r="277" spans="1:65" s="14" customFormat="1" ht="11.25">
      <c r="B277" s="218"/>
      <c r="C277" s="219"/>
      <c r="D277" s="209" t="s">
        <v>162</v>
      </c>
      <c r="E277" s="220" t="s">
        <v>20</v>
      </c>
      <c r="F277" s="221" t="s">
        <v>76</v>
      </c>
      <c r="G277" s="219"/>
      <c r="H277" s="222">
        <v>1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162</v>
      </c>
      <c r="AU277" s="228" t="s">
        <v>78</v>
      </c>
      <c r="AV277" s="14" t="s">
        <v>78</v>
      </c>
      <c r="AW277" s="14" t="s">
        <v>31</v>
      </c>
      <c r="AX277" s="14" t="s">
        <v>69</v>
      </c>
      <c r="AY277" s="228" t="s">
        <v>153</v>
      </c>
    </row>
    <row r="278" spans="1:65" s="14" customFormat="1" ht="11.25">
      <c r="B278" s="218"/>
      <c r="C278" s="219"/>
      <c r="D278" s="209" t="s">
        <v>162</v>
      </c>
      <c r="E278" s="220" t="s">
        <v>20</v>
      </c>
      <c r="F278" s="221" t="s">
        <v>76</v>
      </c>
      <c r="G278" s="219"/>
      <c r="H278" s="222">
        <v>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162</v>
      </c>
      <c r="AU278" s="228" t="s">
        <v>78</v>
      </c>
      <c r="AV278" s="14" t="s">
        <v>78</v>
      </c>
      <c r="AW278" s="14" t="s">
        <v>31</v>
      </c>
      <c r="AX278" s="14" t="s">
        <v>69</v>
      </c>
      <c r="AY278" s="228" t="s">
        <v>153</v>
      </c>
    </row>
    <row r="279" spans="1:65" s="16" customFormat="1" ht="11.25">
      <c r="B279" s="240"/>
      <c r="C279" s="241"/>
      <c r="D279" s="209" t="s">
        <v>162</v>
      </c>
      <c r="E279" s="242" t="s">
        <v>20</v>
      </c>
      <c r="F279" s="243" t="s">
        <v>176</v>
      </c>
      <c r="G279" s="241"/>
      <c r="H279" s="244">
        <v>4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162</v>
      </c>
      <c r="AU279" s="250" t="s">
        <v>78</v>
      </c>
      <c r="AV279" s="16" t="s">
        <v>160</v>
      </c>
      <c r="AW279" s="16" t="s">
        <v>31</v>
      </c>
      <c r="AX279" s="16" t="s">
        <v>76</v>
      </c>
      <c r="AY279" s="250" t="s">
        <v>153</v>
      </c>
    </row>
    <row r="280" spans="1:65" s="2" customFormat="1" ht="24" customHeight="1">
      <c r="A280" s="36"/>
      <c r="B280" s="37"/>
      <c r="C280" s="194" t="s">
        <v>433</v>
      </c>
      <c r="D280" s="194" t="s">
        <v>155</v>
      </c>
      <c r="E280" s="195" t="s">
        <v>1372</v>
      </c>
      <c r="F280" s="196" t="s">
        <v>1373</v>
      </c>
      <c r="G280" s="197" t="s">
        <v>179</v>
      </c>
      <c r="H280" s="198">
        <v>7</v>
      </c>
      <c r="I280" s="199"/>
      <c r="J280" s="200">
        <f>ROUND(I280*H280,2)</f>
        <v>0</v>
      </c>
      <c r="K280" s="196" t="s">
        <v>159</v>
      </c>
      <c r="L280" s="41"/>
      <c r="M280" s="201" t="s">
        <v>20</v>
      </c>
      <c r="N280" s="202" t="s">
        <v>40</v>
      </c>
      <c r="O280" s="66"/>
      <c r="P280" s="203">
        <f>O280*H280</f>
        <v>0</v>
      </c>
      <c r="Q280" s="203">
        <v>0</v>
      </c>
      <c r="R280" s="203">
        <f>Q280*H280</f>
        <v>0</v>
      </c>
      <c r="S280" s="203">
        <v>0</v>
      </c>
      <c r="T280" s="20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5" t="s">
        <v>304</v>
      </c>
      <c r="AT280" s="205" t="s">
        <v>155</v>
      </c>
      <c r="AU280" s="205" t="s">
        <v>78</v>
      </c>
      <c r="AY280" s="19" t="s">
        <v>153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9" t="s">
        <v>76</v>
      </c>
      <c r="BK280" s="206">
        <f>ROUND(I280*H280,2)</f>
        <v>0</v>
      </c>
      <c r="BL280" s="19" t="s">
        <v>304</v>
      </c>
      <c r="BM280" s="205" t="s">
        <v>1374</v>
      </c>
    </row>
    <row r="281" spans="1:65" s="13" customFormat="1" ht="11.25">
      <c r="B281" s="207"/>
      <c r="C281" s="208"/>
      <c r="D281" s="209" t="s">
        <v>162</v>
      </c>
      <c r="E281" s="210" t="s">
        <v>20</v>
      </c>
      <c r="F281" s="211" t="s">
        <v>1255</v>
      </c>
      <c r="G281" s="208"/>
      <c r="H281" s="210" t="s">
        <v>20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162</v>
      </c>
      <c r="AU281" s="217" t="s">
        <v>78</v>
      </c>
      <c r="AV281" s="13" t="s">
        <v>76</v>
      </c>
      <c r="AW281" s="13" t="s">
        <v>31</v>
      </c>
      <c r="AX281" s="13" t="s">
        <v>69</v>
      </c>
      <c r="AY281" s="217" t="s">
        <v>153</v>
      </c>
    </row>
    <row r="282" spans="1:65" s="14" customFormat="1" ht="11.25">
      <c r="B282" s="218"/>
      <c r="C282" s="219"/>
      <c r="D282" s="209" t="s">
        <v>162</v>
      </c>
      <c r="E282" s="220" t="s">
        <v>20</v>
      </c>
      <c r="F282" s="221" t="s">
        <v>92</v>
      </c>
      <c r="G282" s="219"/>
      <c r="H282" s="222">
        <v>3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162</v>
      </c>
      <c r="AU282" s="228" t="s">
        <v>78</v>
      </c>
      <c r="AV282" s="14" t="s">
        <v>78</v>
      </c>
      <c r="AW282" s="14" t="s">
        <v>31</v>
      </c>
      <c r="AX282" s="14" t="s">
        <v>69</v>
      </c>
      <c r="AY282" s="228" t="s">
        <v>153</v>
      </c>
    </row>
    <row r="283" spans="1:65" s="13" customFormat="1" ht="11.25">
      <c r="B283" s="207"/>
      <c r="C283" s="208"/>
      <c r="D283" s="209" t="s">
        <v>162</v>
      </c>
      <c r="E283" s="210" t="s">
        <v>20</v>
      </c>
      <c r="F283" s="211" t="s">
        <v>1275</v>
      </c>
      <c r="G283" s="208"/>
      <c r="H283" s="210" t="s">
        <v>20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162</v>
      </c>
      <c r="AU283" s="217" t="s">
        <v>78</v>
      </c>
      <c r="AV283" s="13" t="s">
        <v>76</v>
      </c>
      <c r="AW283" s="13" t="s">
        <v>31</v>
      </c>
      <c r="AX283" s="13" t="s">
        <v>69</v>
      </c>
      <c r="AY283" s="217" t="s">
        <v>153</v>
      </c>
    </row>
    <row r="284" spans="1:65" s="14" customFormat="1" ht="11.25">
      <c r="B284" s="218"/>
      <c r="C284" s="219"/>
      <c r="D284" s="209" t="s">
        <v>162</v>
      </c>
      <c r="E284" s="220" t="s">
        <v>20</v>
      </c>
      <c r="F284" s="221" t="s">
        <v>78</v>
      </c>
      <c r="G284" s="219"/>
      <c r="H284" s="222">
        <v>2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162</v>
      </c>
      <c r="AU284" s="228" t="s">
        <v>78</v>
      </c>
      <c r="AV284" s="14" t="s">
        <v>78</v>
      </c>
      <c r="AW284" s="14" t="s">
        <v>31</v>
      </c>
      <c r="AX284" s="14" t="s">
        <v>69</v>
      </c>
      <c r="AY284" s="228" t="s">
        <v>153</v>
      </c>
    </row>
    <row r="285" spans="1:65" s="13" customFormat="1" ht="11.25">
      <c r="B285" s="207"/>
      <c r="C285" s="208"/>
      <c r="D285" s="209" t="s">
        <v>162</v>
      </c>
      <c r="E285" s="210" t="s">
        <v>20</v>
      </c>
      <c r="F285" s="211" t="s">
        <v>1277</v>
      </c>
      <c r="G285" s="208"/>
      <c r="H285" s="210" t="s">
        <v>20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162</v>
      </c>
      <c r="AU285" s="217" t="s">
        <v>78</v>
      </c>
      <c r="AV285" s="13" t="s">
        <v>76</v>
      </c>
      <c r="AW285" s="13" t="s">
        <v>31</v>
      </c>
      <c r="AX285" s="13" t="s">
        <v>69</v>
      </c>
      <c r="AY285" s="217" t="s">
        <v>153</v>
      </c>
    </row>
    <row r="286" spans="1:65" s="14" customFormat="1" ht="11.25">
      <c r="B286" s="218"/>
      <c r="C286" s="219"/>
      <c r="D286" s="209" t="s">
        <v>162</v>
      </c>
      <c r="E286" s="220" t="s">
        <v>20</v>
      </c>
      <c r="F286" s="221" t="s">
        <v>76</v>
      </c>
      <c r="G286" s="219"/>
      <c r="H286" s="222">
        <v>1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162</v>
      </c>
      <c r="AU286" s="228" t="s">
        <v>78</v>
      </c>
      <c r="AV286" s="14" t="s">
        <v>78</v>
      </c>
      <c r="AW286" s="14" t="s">
        <v>31</v>
      </c>
      <c r="AX286" s="14" t="s">
        <v>69</v>
      </c>
      <c r="AY286" s="228" t="s">
        <v>153</v>
      </c>
    </row>
    <row r="287" spans="1:65" s="13" customFormat="1" ht="11.25">
      <c r="B287" s="207"/>
      <c r="C287" s="208"/>
      <c r="D287" s="209" t="s">
        <v>162</v>
      </c>
      <c r="E287" s="210" t="s">
        <v>20</v>
      </c>
      <c r="F287" s="211" t="s">
        <v>1259</v>
      </c>
      <c r="G287" s="208"/>
      <c r="H287" s="210" t="s">
        <v>20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162</v>
      </c>
      <c r="AU287" s="217" t="s">
        <v>78</v>
      </c>
      <c r="AV287" s="13" t="s">
        <v>76</v>
      </c>
      <c r="AW287" s="13" t="s">
        <v>31</v>
      </c>
      <c r="AX287" s="13" t="s">
        <v>69</v>
      </c>
      <c r="AY287" s="217" t="s">
        <v>153</v>
      </c>
    </row>
    <row r="288" spans="1:65" s="14" customFormat="1" ht="11.25">
      <c r="B288" s="218"/>
      <c r="C288" s="219"/>
      <c r="D288" s="209" t="s">
        <v>162</v>
      </c>
      <c r="E288" s="220" t="s">
        <v>20</v>
      </c>
      <c r="F288" s="221" t="s">
        <v>76</v>
      </c>
      <c r="G288" s="219"/>
      <c r="H288" s="222">
        <v>1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162</v>
      </c>
      <c r="AU288" s="228" t="s">
        <v>78</v>
      </c>
      <c r="AV288" s="14" t="s">
        <v>78</v>
      </c>
      <c r="AW288" s="14" t="s">
        <v>31</v>
      </c>
      <c r="AX288" s="14" t="s">
        <v>69</v>
      </c>
      <c r="AY288" s="228" t="s">
        <v>153</v>
      </c>
    </row>
    <row r="289" spans="1:65" s="16" customFormat="1" ht="11.25">
      <c r="B289" s="240"/>
      <c r="C289" s="241"/>
      <c r="D289" s="209" t="s">
        <v>162</v>
      </c>
      <c r="E289" s="242" t="s">
        <v>20</v>
      </c>
      <c r="F289" s="243" t="s">
        <v>176</v>
      </c>
      <c r="G289" s="241"/>
      <c r="H289" s="244">
        <v>7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162</v>
      </c>
      <c r="AU289" s="250" t="s">
        <v>78</v>
      </c>
      <c r="AV289" s="16" t="s">
        <v>160</v>
      </c>
      <c r="AW289" s="16" t="s">
        <v>31</v>
      </c>
      <c r="AX289" s="16" t="s">
        <v>76</v>
      </c>
      <c r="AY289" s="250" t="s">
        <v>153</v>
      </c>
    </row>
    <row r="290" spans="1:65" s="2" customFormat="1" ht="24" customHeight="1">
      <c r="A290" s="36"/>
      <c r="B290" s="37"/>
      <c r="C290" s="194" t="s">
        <v>452</v>
      </c>
      <c r="D290" s="194" t="s">
        <v>155</v>
      </c>
      <c r="E290" s="195" t="s">
        <v>1375</v>
      </c>
      <c r="F290" s="196" t="s">
        <v>1376</v>
      </c>
      <c r="G290" s="197" t="s">
        <v>179</v>
      </c>
      <c r="H290" s="198">
        <v>3</v>
      </c>
      <c r="I290" s="199"/>
      <c r="J290" s="200">
        <f>ROUND(I290*H290,2)</f>
        <v>0</v>
      </c>
      <c r="K290" s="196" t="s">
        <v>159</v>
      </c>
      <c r="L290" s="41"/>
      <c r="M290" s="201" t="s">
        <v>20</v>
      </c>
      <c r="N290" s="202" t="s">
        <v>40</v>
      </c>
      <c r="O290" s="66"/>
      <c r="P290" s="203">
        <f>O290*H290</f>
        <v>0</v>
      </c>
      <c r="Q290" s="203">
        <v>0</v>
      </c>
      <c r="R290" s="203">
        <f>Q290*H290</f>
        <v>0</v>
      </c>
      <c r="S290" s="203">
        <v>0</v>
      </c>
      <c r="T290" s="20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5" t="s">
        <v>304</v>
      </c>
      <c r="AT290" s="205" t="s">
        <v>155</v>
      </c>
      <c r="AU290" s="205" t="s">
        <v>78</v>
      </c>
      <c r="AY290" s="19" t="s">
        <v>153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9" t="s">
        <v>76</v>
      </c>
      <c r="BK290" s="206">
        <f>ROUND(I290*H290,2)</f>
        <v>0</v>
      </c>
      <c r="BL290" s="19" t="s">
        <v>304</v>
      </c>
      <c r="BM290" s="205" t="s">
        <v>1377</v>
      </c>
    </row>
    <row r="291" spans="1:65" s="13" customFormat="1" ht="11.25">
      <c r="B291" s="207"/>
      <c r="C291" s="208"/>
      <c r="D291" s="209" t="s">
        <v>162</v>
      </c>
      <c r="E291" s="210" t="s">
        <v>20</v>
      </c>
      <c r="F291" s="211" t="s">
        <v>1267</v>
      </c>
      <c r="G291" s="208"/>
      <c r="H291" s="210" t="s">
        <v>20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162</v>
      </c>
      <c r="AU291" s="217" t="s">
        <v>78</v>
      </c>
      <c r="AV291" s="13" t="s">
        <v>76</v>
      </c>
      <c r="AW291" s="13" t="s">
        <v>31</v>
      </c>
      <c r="AX291" s="13" t="s">
        <v>69</v>
      </c>
      <c r="AY291" s="217" t="s">
        <v>153</v>
      </c>
    </row>
    <row r="292" spans="1:65" s="14" customFormat="1" ht="11.25">
      <c r="B292" s="218"/>
      <c r="C292" s="219"/>
      <c r="D292" s="209" t="s">
        <v>162</v>
      </c>
      <c r="E292" s="220" t="s">
        <v>20</v>
      </c>
      <c r="F292" s="221" t="s">
        <v>76</v>
      </c>
      <c r="G292" s="219"/>
      <c r="H292" s="222">
        <v>1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162</v>
      </c>
      <c r="AU292" s="228" t="s">
        <v>78</v>
      </c>
      <c r="AV292" s="14" t="s">
        <v>78</v>
      </c>
      <c r="AW292" s="14" t="s">
        <v>31</v>
      </c>
      <c r="AX292" s="14" t="s">
        <v>69</v>
      </c>
      <c r="AY292" s="228" t="s">
        <v>153</v>
      </c>
    </row>
    <row r="293" spans="1:65" s="14" customFormat="1" ht="11.25">
      <c r="B293" s="218"/>
      <c r="C293" s="219"/>
      <c r="D293" s="209" t="s">
        <v>162</v>
      </c>
      <c r="E293" s="220" t="s">
        <v>20</v>
      </c>
      <c r="F293" s="221" t="s">
        <v>76</v>
      </c>
      <c r="G293" s="219"/>
      <c r="H293" s="222">
        <v>1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162</v>
      </c>
      <c r="AU293" s="228" t="s">
        <v>78</v>
      </c>
      <c r="AV293" s="14" t="s">
        <v>78</v>
      </c>
      <c r="AW293" s="14" t="s">
        <v>31</v>
      </c>
      <c r="AX293" s="14" t="s">
        <v>69</v>
      </c>
      <c r="AY293" s="228" t="s">
        <v>153</v>
      </c>
    </row>
    <row r="294" spans="1:65" s="14" customFormat="1" ht="11.25">
      <c r="B294" s="218"/>
      <c r="C294" s="219"/>
      <c r="D294" s="209" t="s">
        <v>162</v>
      </c>
      <c r="E294" s="220" t="s">
        <v>20</v>
      </c>
      <c r="F294" s="221" t="s">
        <v>76</v>
      </c>
      <c r="G294" s="219"/>
      <c r="H294" s="222">
        <v>1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162</v>
      </c>
      <c r="AU294" s="228" t="s">
        <v>78</v>
      </c>
      <c r="AV294" s="14" t="s">
        <v>78</v>
      </c>
      <c r="AW294" s="14" t="s">
        <v>31</v>
      </c>
      <c r="AX294" s="14" t="s">
        <v>69</v>
      </c>
      <c r="AY294" s="228" t="s">
        <v>153</v>
      </c>
    </row>
    <row r="295" spans="1:65" s="16" customFormat="1" ht="11.25">
      <c r="B295" s="240"/>
      <c r="C295" s="241"/>
      <c r="D295" s="209" t="s">
        <v>162</v>
      </c>
      <c r="E295" s="242" t="s">
        <v>20</v>
      </c>
      <c r="F295" s="243" t="s">
        <v>176</v>
      </c>
      <c r="G295" s="241"/>
      <c r="H295" s="244">
        <v>3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162</v>
      </c>
      <c r="AU295" s="250" t="s">
        <v>78</v>
      </c>
      <c r="AV295" s="16" t="s">
        <v>160</v>
      </c>
      <c r="AW295" s="16" t="s">
        <v>31</v>
      </c>
      <c r="AX295" s="16" t="s">
        <v>76</v>
      </c>
      <c r="AY295" s="250" t="s">
        <v>153</v>
      </c>
    </row>
    <row r="296" spans="1:65" s="2" customFormat="1" ht="24" customHeight="1">
      <c r="A296" s="36"/>
      <c r="B296" s="37"/>
      <c r="C296" s="194" t="s">
        <v>472</v>
      </c>
      <c r="D296" s="194" t="s">
        <v>155</v>
      </c>
      <c r="E296" s="195" t="s">
        <v>1378</v>
      </c>
      <c r="F296" s="196" t="s">
        <v>1379</v>
      </c>
      <c r="G296" s="197" t="s">
        <v>179</v>
      </c>
      <c r="H296" s="198">
        <v>3</v>
      </c>
      <c r="I296" s="199"/>
      <c r="J296" s="200">
        <f>ROUND(I296*H296,2)</f>
        <v>0</v>
      </c>
      <c r="K296" s="196" t="s">
        <v>159</v>
      </c>
      <c r="L296" s="41"/>
      <c r="M296" s="201" t="s">
        <v>20</v>
      </c>
      <c r="N296" s="202" t="s">
        <v>40</v>
      </c>
      <c r="O296" s="66"/>
      <c r="P296" s="203">
        <f>O296*H296</f>
        <v>0</v>
      </c>
      <c r="Q296" s="203">
        <v>2.2000000000000001E-4</v>
      </c>
      <c r="R296" s="203">
        <f>Q296*H296</f>
        <v>6.6E-4</v>
      </c>
      <c r="S296" s="203">
        <v>0</v>
      </c>
      <c r="T296" s="20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5" t="s">
        <v>304</v>
      </c>
      <c r="AT296" s="205" t="s">
        <v>155</v>
      </c>
      <c r="AU296" s="205" t="s">
        <v>78</v>
      </c>
      <c r="AY296" s="19" t="s">
        <v>153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9" t="s">
        <v>76</v>
      </c>
      <c r="BK296" s="206">
        <f>ROUND(I296*H296,2)</f>
        <v>0</v>
      </c>
      <c r="BL296" s="19" t="s">
        <v>304</v>
      </c>
      <c r="BM296" s="205" t="s">
        <v>1380</v>
      </c>
    </row>
    <row r="297" spans="1:65" s="13" customFormat="1" ht="11.25">
      <c r="B297" s="207"/>
      <c r="C297" s="208"/>
      <c r="D297" s="209" t="s">
        <v>162</v>
      </c>
      <c r="E297" s="210" t="s">
        <v>20</v>
      </c>
      <c r="F297" s="211" t="s">
        <v>1255</v>
      </c>
      <c r="G297" s="208"/>
      <c r="H297" s="210" t="s">
        <v>20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162</v>
      </c>
      <c r="AU297" s="217" t="s">
        <v>78</v>
      </c>
      <c r="AV297" s="13" t="s">
        <v>76</v>
      </c>
      <c r="AW297" s="13" t="s">
        <v>31</v>
      </c>
      <c r="AX297" s="13" t="s">
        <v>69</v>
      </c>
      <c r="AY297" s="217" t="s">
        <v>153</v>
      </c>
    </row>
    <row r="298" spans="1:65" s="14" customFormat="1" ht="11.25">
      <c r="B298" s="218"/>
      <c r="C298" s="219"/>
      <c r="D298" s="209" t="s">
        <v>162</v>
      </c>
      <c r="E298" s="220" t="s">
        <v>20</v>
      </c>
      <c r="F298" s="221" t="s">
        <v>92</v>
      </c>
      <c r="G298" s="219"/>
      <c r="H298" s="222">
        <v>3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162</v>
      </c>
      <c r="AU298" s="228" t="s">
        <v>78</v>
      </c>
      <c r="AV298" s="14" t="s">
        <v>78</v>
      </c>
      <c r="AW298" s="14" t="s">
        <v>31</v>
      </c>
      <c r="AX298" s="14" t="s">
        <v>76</v>
      </c>
      <c r="AY298" s="228" t="s">
        <v>153</v>
      </c>
    </row>
    <row r="299" spans="1:65" s="2" customFormat="1" ht="24" customHeight="1">
      <c r="A299" s="36"/>
      <c r="B299" s="37"/>
      <c r="C299" s="194" t="s">
        <v>479</v>
      </c>
      <c r="D299" s="194" t="s">
        <v>155</v>
      </c>
      <c r="E299" s="195" t="s">
        <v>1381</v>
      </c>
      <c r="F299" s="196" t="s">
        <v>1382</v>
      </c>
      <c r="G299" s="197" t="s">
        <v>274</v>
      </c>
      <c r="H299" s="198">
        <v>41.113</v>
      </c>
      <c r="I299" s="199"/>
      <c r="J299" s="200">
        <f>ROUND(I299*H299,2)</f>
        <v>0</v>
      </c>
      <c r="K299" s="196" t="s">
        <v>159</v>
      </c>
      <c r="L299" s="41"/>
      <c r="M299" s="201" t="s">
        <v>20</v>
      </c>
      <c r="N299" s="202" t="s">
        <v>40</v>
      </c>
      <c r="O299" s="66"/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5" t="s">
        <v>304</v>
      </c>
      <c r="AT299" s="205" t="s">
        <v>155</v>
      </c>
      <c r="AU299" s="205" t="s">
        <v>78</v>
      </c>
      <c r="AY299" s="19" t="s">
        <v>153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9" t="s">
        <v>76</v>
      </c>
      <c r="BK299" s="206">
        <f>ROUND(I299*H299,2)</f>
        <v>0</v>
      </c>
      <c r="BL299" s="19" t="s">
        <v>304</v>
      </c>
      <c r="BM299" s="205" t="s">
        <v>1383</v>
      </c>
    </row>
    <row r="300" spans="1:65" s="14" customFormat="1" ht="11.25">
      <c r="B300" s="218"/>
      <c r="C300" s="219"/>
      <c r="D300" s="209" t="s">
        <v>162</v>
      </c>
      <c r="E300" s="220" t="s">
        <v>20</v>
      </c>
      <c r="F300" s="221" t="s">
        <v>1384</v>
      </c>
      <c r="G300" s="219"/>
      <c r="H300" s="222">
        <v>35.75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162</v>
      </c>
      <c r="AU300" s="228" t="s">
        <v>78</v>
      </c>
      <c r="AV300" s="14" t="s">
        <v>78</v>
      </c>
      <c r="AW300" s="14" t="s">
        <v>31</v>
      </c>
      <c r="AX300" s="14" t="s">
        <v>69</v>
      </c>
      <c r="AY300" s="228" t="s">
        <v>153</v>
      </c>
    </row>
    <row r="301" spans="1:65" s="14" customFormat="1" ht="11.25">
      <c r="B301" s="218"/>
      <c r="C301" s="219"/>
      <c r="D301" s="209" t="s">
        <v>162</v>
      </c>
      <c r="E301" s="220" t="s">
        <v>20</v>
      </c>
      <c r="F301" s="221" t="s">
        <v>1385</v>
      </c>
      <c r="G301" s="219"/>
      <c r="H301" s="222">
        <v>5.3630000000000004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162</v>
      </c>
      <c r="AU301" s="228" t="s">
        <v>78</v>
      </c>
      <c r="AV301" s="14" t="s">
        <v>78</v>
      </c>
      <c r="AW301" s="14" t="s">
        <v>31</v>
      </c>
      <c r="AX301" s="14" t="s">
        <v>69</v>
      </c>
      <c r="AY301" s="228" t="s">
        <v>153</v>
      </c>
    </row>
    <row r="302" spans="1:65" s="16" customFormat="1" ht="11.25">
      <c r="B302" s="240"/>
      <c r="C302" s="241"/>
      <c r="D302" s="209" t="s">
        <v>162</v>
      </c>
      <c r="E302" s="242" t="s">
        <v>20</v>
      </c>
      <c r="F302" s="243" t="s">
        <v>176</v>
      </c>
      <c r="G302" s="241"/>
      <c r="H302" s="244">
        <v>41.113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162</v>
      </c>
      <c r="AU302" s="250" t="s">
        <v>78</v>
      </c>
      <c r="AV302" s="16" t="s">
        <v>160</v>
      </c>
      <c r="AW302" s="16" t="s">
        <v>31</v>
      </c>
      <c r="AX302" s="16" t="s">
        <v>76</v>
      </c>
      <c r="AY302" s="250" t="s">
        <v>153</v>
      </c>
    </row>
    <row r="303" spans="1:65" s="2" customFormat="1" ht="24" customHeight="1">
      <c r="A303" s="36"/>
      <c r="B303" s="37"/>
      <c r="C303" s="194" t="s">
        <v>483</v>
      </c>
      <c r="D303" s="194" t="s">
        <v>155</v>
      </c>
      <c r="E303" s="195" t="s">
        <v>1386</v>
      </c>
      <c r="F303" s="196" t="s">
        <v>1387</v>
      </c>
      <c r="G303" s="197" t="s">
        <v>736</v>
      </c>
      <c r="H303" s="198">
        <v>1</v>
      </c>
      <c r="I303" s="199"/>
      <c r="J303" s="200">
        <f>ROUND(I303*H303,2)</f>
        <v>0</v>
      </c>
      <c r="K303" s="196" t="s">
        <v>20</v>
      </c>
      <c r="L303" s="41"/>
      <c r="M303" s="201" t="s">
        <v>20</v>
      </c>
      <c r="N303" s="202" t="s">
        <v>40</v>
      </c>
      <c r="O303" s="66"/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5" t="s">
        <v>304</v>
      </c>
      <c r="AT303" s="205" t="s">
        <v>155</v>
      </c>
      <c r="AU303" s="205" t="s">
        <v>78</v>
      </c>
      <c r="AY303" s="19" t="s">
        <v>153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9" t="s">
        <v>76</v>
      </c>
      <c r="BK303" s="206">
        <f>ROUND(I303*H303,2)</f>
        <v>0</v>
      </c>
      <c r="BL303" s="19" t="s">
        <v>304</v>
      </c>
      <c r="BM303" s="205" t="s">
        <v>1388</v>
      </c>
    </row>
    <row r="304" spans="1:65" s="2" customFormat="1" ht="68.25">
      <c r="A304" s="36"/>
      <c r="B304" s="37"/>
      <c r="C304" s="38"/>
      <c r="D304" s="209" t="s">
        <v>315</v>
      </c>
      <c r="E304" s="38"/>
      <c r="F304" s="251" t="s">
        <v>1389</v>
      </c>
      <c r="G304" s="38"/>
      <c r="H304" s="38"/>
      <c r="I304" s="117"/>
      <c r="J304" s="38"/>
      <c r="K304" s="38"/>
      <c r="L304" s="41"/>
      <c r="M304" s="252"/>
      <c r="N304" s="253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315</v>
      </c>
      <c r="AU304" s="19" t="s">
        <v>78</v>
      </c>
    </row>
    <row r="305" spans="1:65" s="2" customFormat="1" ht="36" customHeight="1">
      <c r="A305" s="36"/>
      <c r="B305" s="37"/>
      <c r="C305" s="194" t="s">
        <v>489</v>
      </c>
      <c r="D305" s="194" t="s">
        <v>155</v>
      </c>
      <c r="E305" s="195" t="s">
        <v>1390</v>
      </c>
      <c r="F305" s="196" t="s">
        <v>1391</v>
      </c>
      <c r="G305" s="197" t="s">
        <v>201</v>
      </c>
      <c r="H305" s="198">
        <v>2.9000000000000001E-2</v>
      </c>
      <c r="I305" s="199"/>
      <c r="J305" s="200">
        <f>ROUND(I305*H305,2)</f>
        <v>0</v>
      </c>
      <c r="K305" s="196" t="s">
        <v>159</v>
      </c>
      <c r="L305" s="41"/>
      <c r="M305" s="201" t="s">
        <v>20</v>
      </c>
      <c r="N305" s="202" t="s">
        <v>40</v>
      </c>
      <c r="O305" s="66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5" t="s">
        <v>304</v>
      </c>
      <c r="AT305" s="205" t="s">
        <v>155</v>
      </c>
      <c r="AU305" s="205" t="s">
        <v>78</v>
      </c>
      <c r="AY305" s="19" t="s">
        <v>153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9" t="s">
        <v>76</v>
      </c>
      <c r="BK305" s="206">
        <f>ROUND(I305*H305,2)</f>
        <v>0</v>
      </c>
      <c r="BL305" s="19" t="s">
        <v>304</v>
      </c>
      <c r="BM305" s="205" t="s">
        <v>1392</v>
      </c>
    </row>
    <row r="306" spans="1:65" s="2" customFormat="1" ht="48" customHeight="1">
      <c r="A306" s="36"/>
      <c r="B306" s="37"/>
      <c r="C306" s="194" t="s">
        <v>498</v>
      </c>
      <c r="D306" s="194" t="s">
        <v>155</v>
      </c>
      <c r="E306" s="195" t="s">
        <v>1393</v>
      </c>
      <c r="F306" s="196" t="s">
        <v>1394</v>
      </c>
      <c r="G306" s="197" t="s">
        <v>201</v>
      </c>
      <c r="H306" s="198">
        <v>2.9000000000000001E-2</v>
      </c>
      <c r="I306" s="199"/>
      <c r="J306" s="200">
        <f>ROUND(I306*H306,2)</f>
        <v>0</v>
      </c>
      <c r="K306" s="196" t="s">
        <v>159</v>
      </c>
      <c r="L306" s="41"/>
      <c r="M306" s="201" t="s">
        <v>20</v>
      </c>
      <c r="N306" s="202" t="s">
        <v>40</v>
      </c>
      <c r="O306" s="66"/>
      <c r="P306" s="203">
        <f>O306*H306</f>
        <v>0</v>
      </c>
      <c r="Q306" s="203">
        <v>0</v>
      </c>
      <c r="R306" s="203">
        <f>Q306*H306</f>
        <v>0</v>
      </c>
      <c r="S306" s="203">
        <v>0</v>
      </c>
      <c r="T306" s="204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5" t="s">
        <v>304</v>
      </c>
      <c r="AT306" s="205" t="s">
        <v>155</v>
      </c>
      <c r="AU306" s="205" t="s">
        <v>78</v>
      </c>
      <c r="AY306" s="19" t="s">
        <v>153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19" t="s">
        <v>76</v>
      </c>
      <c r="BK306" s="206">
        <f>ROUND(I306*H306,2)</f>
        <v>0</v>
      </c>
      <c r="BL306" s="19" t="s">
        <v>304</v>
      </c>
      <c r="BM306" s="205" t="s">
        <v>1395</v>
      </c>
    </row>
    <row r="307" spans="1:65" s="2" customFormat="1" ht="48" customHeight="1">
      <c r="A307" s="36"/>
      <c r="B307" s="37"/>
      <c r="C307" s="194" t="s">
        <v>504</v>
      </c>
      <c r="D307" s="194" t="s">
        <v>155</v>
      </c>
      <c r="E307" s="195" t="s">
        <v>1396</v>
      </c>
      <c r="F307" s="196" t="s">
        <v>1397</v>
      </c>
      <c r="G307" s="197" t="s">
        <v>201</v>
      </c>
      <c r="H307" s="198">
        <v>2.9000000000000001E-2</v>
      </c>
      <c r="I307" s="199"/>
      <c r="J307" s="200">
        <f>ROUND(I307*H307,2)</f>
        <v>0</v>
      </c>
      <c r="K307" s="196" t="s">
        <v>159</v>
      </c>
      <c r="L307" s="41"/>
      <c r="M307" s="201" t="s">
        <v>20</v>
      </c>
      <c r="N307" s="202" t="s">
        <v>40</v>
      </c>
      <c r="O307" s="66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5" t="s">
        <v>304</v>
      </c>
      <c r="AT307" s="205" t="s">
        <v>155</v>
      </c>
      <c r="AU307" s="205" t="s">
        <v>78</v>
      </c>
      <c r="AY307" s="19" t="s">
        <v>153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9" t="s">
        <v>76</v>
      </c>
      <c r="BK307" s="206">
        <f>ROUND(I307*H307,2)</f>
        <v>0</v>
      </c>
      <c r="BL307" s="19" t="s">
        <v>304</v>
      </c>
      <c r="BM307" s="205" t="s">
        <v>1398</v>
      </c>
    </row>
    <row r="308" spans="1:65" s="12" customFormat="1" ht="22.9" customHeight="1">
      <c r="B308" s="178"/>
      <c r="C308" s="179"/>
      <c r="D308" s="180" t="s">
        <v>68</v>
      </c>
      <c r="E308" s="192" t="s">
        <v>1399</v>
      </c>
      <c r="F308" s="192" t="s">
        <v>1400</v>
      </c>
      <c r="G308" s="179"/>
      <c r="H308" s="179"/>
      <c r="I308" s="182"/>
      <c r="J308" s="193">
        <f>BK308</f>
        <v>0</v>
      </c>
      <c r="K308" s="179"/>
      <c r="L308" s="184"/>
      <c r="M308" s="185"/>
      <c r="N308" s="186"/>
      <c r="O308" s="186"/>
      <c r="P308" s="187">
        <f>SUM(P309:P412)</f>
        <v>0</v>
      </c>
      <c r="Q308" s="186"/>
      <c r="R308" s="187">
        <f>SUM(R309:R412)</f>
        <v>0.12462864133500001</v>
      </c>
      <c r="S308" s="186"/>
      <c r="T308" s="188">
        <f>SUM(T309:T412)</f>
        <v>0</v>
      </c>
      <c r="AR308" s="189" t="s">
        <v>78</v>
      </c>
      <c r="AT308" s="190" t="s">
        <v>68</v>
      </c>
      <c r="AU308" s="190" t="s">
        <v>76</v>
      </c>
      <c r="AY308" s="189" t="s">
        <v>153</v>
      </c>
      <c r="BK308" s="191">
        <f>SUM(BK309:BK412)</f>
        <v>0</v>
      </c>
    </row>
    <row r="309" spans="1:65" s="2" customFormat="1" ht="24" customHeight="1">
      <c r="A309" s="36"/>
      <c r="B309" s="37"/>
      <c r="C309" s="194" t="s">
        <v>508</v>
      </c>
      <c r="D309" s="194" t="s">
        <v>155</v>
      </c>
      <c r="E309" s="195" t="s">
        <v>1401</v>
      </c>
      <c r="F309" s="196" t="s">
        <v>1402</v>
      </c>
      <c r="G309" s="197" t="s">
        <v>274</v>
      </c>
      <c r="H309" s="198">
        <v>129.75</v>
      </c>
      <c r="I309" s="199"/>
      <c r="J309" s="200">
        <f>ROUND(I309*H309,2)</f>
        <v>0</v>
      </c>
      <c r="K309" s="196" t="s">
        <v>159</v>
      </c>
      <c r="L309" s="41"/>
      <c r="M309" s="201" t="s">
        <v>20</v>
      </c>
      <c r="N309" s="202" t="s">
        <v>40</v>
      </c>
      <c r="O309" s="66"/>
      <c r="P309" s="203">
        <f>O309*H309</f>
        <v>0</v>
      </c>
      <c r="Q309" s="203">
        <v>6.6330000000000002E-4</v>
      </c>
      <c r="R309" s="203">
        <f>Q309*H309</f>
        <v>8.6063175000000006E-2</v>
      </c>
      <c r="S309" s="203">
        <v>0</v>
      </c>
      <c r="T309" s="20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5" t="s">
        <v>304</v>
      </c>
      <c r="AT309" s="205" t="s">
        <v>155</v>
      </c>
      <c r="AU309" s="205" t="s">
        <v>78</v>
      </c>
      <c r="AY309" s="19" t="s">
        <v>153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9" t="s">
        <v>76</v>
      </c>
      <c r="BK309" s="206">
        <f>ROUND(I309*H309,2)</f>
        <v>0</v>
      </c>
      <c r="BL309" s="19" t="s">
        <v>304</v>
      </c>
      <c r="BM309" s="205" t="s">
        <v>1403</v>
      </c>
    </row>
    <row r="310" spans="1:65" s="13" customFormat="1" ht="11.25">
      <c r="B310" s="207"/>
      <c r="C310" s="208"/>
      <c r="D310" s="209" t="s">
        <v>162</v>
      </c>
      <c r="E310" s="210" t="s">
        <v>20</v>
      </c>
      <c r="F310" s="211" t="s">
        <v>1404</v>
      </c>
      <c r="G310" s="208"/>
      <c r="H310" s="210" t="s">
        <v>20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162</v>
      </c>
      <c r="AU310" s="217" t="s">
        <v>78</v>
      </c>
      <c r="AV310" s="13" t="s">
        <v>76</v>
      </c>
      <c r="AW310" s="13" t="s">
        <v>31</v>
      </c>
      <c r="AX310" s="13" t="s">
        <v>69</v>
      </c>
      <c r="AY310" s="217" t="s">
        <v>153</v>
      </c>
    </row>
    <row r="311" spans="1:65" s="13" customFormat="1" ht="11.25">
      <c r="B311" s="207"/>
      <c r="C311" s="208"/>
      <c r="D311" s="209" t="s">
        <v>162</v>
      </c>
      <c r="E311" s="210" t="s">
        <v>20</v>
      </c>
      <c r="F311" s="211" t="s">
        <v>1255</v>
      </c>
      <c r="G311" s="208"/>
      <c r="H311" s="210" t="s">
        <v>20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162</v>
      </c>
      <c r="AU311" s="217" t="s">
        <v>78</v>
      </c>
      <c r="AV311" s="13" t="s">
        <v>76</v>
      </c>
      <c r="AW311" s="13" t="s">
        <v>31</v>
      </c>
      <c r="AX311" s="13" t="s">
        <v>69</v>
      </c>
      <c r="AY311" s="217" t="s">
        <v>153</v>
      </c>
    </row>
    <row r="312" spans="1:65" s="14" customFormat="1" ht="11.25">
      <c r="B312" s="218"/>
      <c r="C312" s="219"/>
      <c r="D312" s="209" t="s">
        <v>162</v>
      </c>
      <c r="E312" s="220" t="s">
        <v>20</v>
      </c>
      <c r="F312" s="221" t="s">
        <v>1405</v>
      </c>
      <c r="G312" s="219"/>
      <c r="H312" s="222">
        <v>10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162</v>
      </c>
      <c r="AU312" s="228" t="s">
        <v>78</v>
      </c>
      <c r="AV312" s="14" t="s">
        <v>78</v>
      </c>
      <c r="AW312" s="14" t="s">
        <v>31</v>
      </c>
      <c r="AX312" s="14" t="s">
        <v>69</v>
      </c>
      <c r="AY312" s="228" t="s">
        <v>153</v>
      </c>
    </row>
    <row r="313" spans="1:65" s="13" customFormat="1" ht="11.25">
      <c r="B313" s="207"/>
      <c r="C313" s="208"/>
      <c r="D313" s="209" t="s">
        <v>162</v>
      </c>
      <c r="E313" s="210" t="s">
        <v>20</v>
      </c>
      <c r="F313" s="211" t="s">
        <v>1277</v>
      </c>
      <c r="G313" s="208"/>
      <c r="H313" s="210" t="s">
        <v>20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162</v>
      </c>
      <c r="AU313" s="217" t="s">
        <v>78</v>
      </c>
      <c r="AV313" s="13" t="s">
        <v>76</v>
      </c>
      <c r="AW313" s="13" t="s">
        <v>31</v>
      </c>
      <c r="AX313" s="13" t="s">
        <v>69</v>
      </c>
      <c r="AY313" s="217" t="s">
        <v>153</v>
      </c>
    </row>
    <row r="314" spans="1:65" s="14" customFormat="1" ht="11.25">
      <c r="B314" s="218"/>
      <c r="C314" s="219"/>
      <c r="D314" s="209" t="s">
        <v>162</v>
      </c>
      <c r="E314" s="220" t="s">
        <v>20</v>
      </c>
      <c r="F314" s="221" t="s">
        <v>1278</v>
      </c>
      <c r="G314" s="219"/>
      <c r="H314" s="222">
        <v>1.2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162</v>
      </c>
      <c r="AU314" s="228" t="s">
        <v>78</v>
      </c>
      <c r="AV314" s="14" t="s">
        <v>78</v>
      </c>
      <c r="AW314" s="14" t="s">
        <v>31</v>
      </c>
      <c r="AX314" s="14" t="s">
        <v>69</v>
      </c>
      <c r="AY314" s="228" t="s">
        <v>153</v>
      </c>
    </row>
    <row r="315" spans="1:65" s="13" customFormat="1" ht="11.25">
      <c r="B315" s="207"/>
      <c r="C315" s="208"/>
      <c r="D315" s="209" t="s">
        <v>162</v>
      </c>
      <c r="E315" s="210" t="s">
        <v>20</v>
      </c>
      <c r="F315" s="211" t="s">
        <v>1267</v>
      </c>
      <c r="G315" s="208"/>
      <c r="H315" s="210" t="s">
        <v>20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162</v>
      </c>
      <c r="AU315" s="217" t="s">
        <v>78</v>
      </c>
      <c r="AV315" s="13" t="s">
        <v>76</v>
      </c>
      <c r="AW315" s="13" t="s">
        <v>31</v>
      </c>
      <c r="AX315" s="13" t="s">
        <v>69</v>
      </c>
      <c r="AY315" s="217" t="s">
        <v>153</v>
      </c>
    </row>
    <row r="316" spans="1:65" s="14" customFormat="1" ht="11.25">
      <c r="B316" s="218"/>
      <c r="C316" s="219"/>
      <c r="D316" s="209" t="s">
        <v>162</v>
      </c>
      <c r="E316" s="220" t="s">
        <v>20</v>
      </c>
      <c r="F316" s="221" t="s">
        <v>1288</v>
      </c>
      <c r="G316" s="219"/>
      <c r="H316" s="222">
        <v>7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162</v>
      </c>
      <c r="AU316" s="228" t="s">
        <v>78</v>
      </c>
      <c r="AV316" s="14" t="s">
        <v>78</v>
      </c>
      <c r="AW316" s="14" t="s">
        <v>31</v>
      </c>
      <c r="AX316" s="14" t="s">
        <v>69</v>
      </c>
      <c r="AY316" s="228" t="s">
        <v>153</v>
      </c>
    </row>
    <row r="317" spans="1:65" s="13" customFormat="1" ht="11.25">
      <c r="B317" s="207"/>
      <c r="C317" s="208"/>
      <c r="D317" s="209" t="s">
        <v>162</v>
      </c>
      <c r="E317" s="210" t="s">
        <v>20</v>
      </c>
      <c r="F317" s="211" t="s">
        <v>1289</v>
      </c>
      <c r="G317" s="208"/>
      <c r="H317" s="210" t="s">
        <v>20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162</v>
      </c>
      <c r="AU317" s="217" t="s">
        <v>78</v>
      </c>
      <c r="AV317" s="13" t="s">
        <v>76</v>
      </c>
      <c r="AW317" s="13" t="s">
        <v>31</v>
      </c>
      <c r="AX317" s="13" t="s">
        <v>69</v>
      </c>
      <c r="AY317" s="217" t="s">
        <v>153</v>
      </c>
    </row>
    <row r="318" spans="1:65" s="14" customFormat="1" ht="11.25">
      <c r="B318" s="218"/>
      <c r="C318" s="219"/>
      <c r="D318" s="209" t="s">
        <v>162</v>
      </c>
      <c r="E318" s="220" t="s">
        <v>20</v>
      </c>
      <c r="F318" s="221" t="s">
        <v>1406</v>
      </c>
      <c r="G318" s="219"/>
      <c r="H318" s="222">
        <v>8.6999999999999993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162</v>
      </c>
      <c r="AU318" s="228" t="s">
        <v>78</v>
      </c>
      <c r="AV318" s="14" t="s">
        <v>78</v>
      </c>
      <c r="AW318" s="14" t="s">
        <v>31</v>
      </c>
      <c r="AX318" s="14" t="s">
        <v>69</v>
      </c>
      <c r="AY318" s="228" t="s">
        <v>153</v>
      </c>
    </row>
    <row r="319" spans="1:65" s="13" customFormat="1" ht="11.25">
      <c r="B319" s="207"/>
      <c r="C319" s="208"/>
      <c r="D319" s="209" t="s">
        <v>162</v>
      </c>
      <c r="E319" s="210" t="s">
        <v>20</v>
      </c>
      <c r="F319" s="211" t="s">
        <v>1258</v>
      </c>
      <c r="G319" s="208"/>
      <c r="H319" s="210" t="s">
        <v>20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162</v>
      </c>
      <c r="AU319" s="217" t="s">
        <v>78</v>
      </c>
      <c r="AV319" s="13" t="s">
        <v>76</v>
      </c>
      <c r="AW319" s="13" t="s">
        <v>31</v>
      </c>
      <c r="AX319" s="13" t="s">
        <v>69</v>
      </c>
      <c r="AY319" s="217" t="s">
        <v>153</v>
      </c>
    </row>
    <row r="320" spans="1:65" s="14" customFormat="1" ht="11.25">
      <c r="B320" s="218"/>
      <c r="C320" s="219"/>
      <c r="D320" s="209" t="s">
        <v>162</v>
      </c>
      <c r="E320" s="220" t="s">
        <v>20</v>
      </c>
      <c r="F320" s="221" t="s">
        <v>1407</v>
      </c>
      <c r="G320" s="219"/>
      <c r="H320" s="222">
        <v>6.6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162</v>
      </c>
      <c r="AU320" s="228" t="s">
        <v>78</v>
      </c>
      <c r="AV320" s="14" t="s">
        <v>78</v>
      </c>
      <c r="AW320" s="14" t="s">
        <v>31</v>
      </c>
      <c r="AX320" s="14" t="s">
        <v>69</v>
      </c>
      <c r="AY320" s="228" t="s">
        <v>153</v>
      </c>
    </row>
    <row r="321" spans="2:51" s="13" customFormat="1" ht="11.25">
      <c r="B321" s="207"/>
      <c r="C321" s="208"/>
      <c r="D321" s="209" t="s">
        <v>162</v>
      </c>
      <c r="E321" s="210" t="s">
        <v>20</v>
      </c>
      <c r="F321" s="211" t="s">
        <v>1281</v>
      </c>
      <c r="G321" s="208"/>
      <c r="H321" s="210" t="s">
        <v>20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162</v>
      </c>
      <c r="AU321" s="217" t="s">
        <v>78</v>
      </c>
      <c r="AV321" s="13" t="s">
        <v>76</v>
      </c>
      <c r="AW321" s="13" t="s">
        <v>31</v>
      </c>
      <c r="AX321" s="13" t="s">
        <v>69</v>
      </c>
      <c r="AY321" s="217" t="s">
        <v>153</v>
      </c>
    </row>
    <row r="322" spans="2:51" s="14" customFormat="1" ht="11.25">
      <c r="B322" s="218"/>
      <c r="C322" s="219"/>
      <c r="D322" s="209" t="s">
        <v>162</v>
      </c>
      <c r="E322" s="220" t="s">
        <v>20</v>
      </c>
      <c r="F322" s="221" t="s">
        <v>1294</v>
      </c>
      <c r="G322" s="219"/>
      <c r="H322" s="222">
        <v>16</v>
      </c>
      <c r="I322" s="223"/>
      <c r="J322" s="219"/>
      <c r="K322" s="219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162</v>
      </c>
      <c r="AU322" s="228" t="s">
        <v>78</v>
      </c>
      <c r="AV322" s="14" t="s">
        <v>78</v>
      </c>
      <c r="AW322" s="14" t="s">
        <v>31</v>
      </c>
      <c r="AX322" s="14" t="s">
        <v>69</v>
      </c>
      <c r="AY322" s="228" t="s">
        <v>153</v>
      </c>
    </row>
    <row r="323" spans="2:51" s="13" customFormat="1" ht="11.25">
      <c r="B323" s="207"/>
      <c r="C323" s="208"/>
      <c r="D323" s="209" t="s">
        <v>162</v>
      </c>
      <c r="E323" s="210" t="s">
        <v>20</v>
      </c>
      <c r="F323" s="211" t="s">
        <v>1259</v>
      </c>
      <c r="G323" s="208"/>
      <c r="H323" s="210" t="s">
        <v>20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162</v>
      </c>
      <c r="AU323" s="217" t="s">
        <v>78</v>
      </c>
      <c r="AV323" s="13" t="s">
        <v>76</v>
      </c>
      <c r="AW323" s="13" t="s">
        <v>31</v>
      </c>
      <c r="AX323" s="13" t="s">
        <v>69</v>
      </c>
      <c r="AY323" s="217" t="s">
        <v>153</v>
      </c>
    </row>
    <row r="324" spans="2:51" s="14" customFormat="1" ht="11.25">
      <c r="B324" s="218"/>
      <c r="C324" s="219"/>
      <c r="D324" s="209" t="s">
        <v>162</v>
      </c>
      <c r="E324" s="220" t="s">
        <v>20</v>
      </c>
      <c r="F324" s="221" t="s">
        <v>1408</v>
      </c>
      <c r="G324" s="219"/>
      <c r="H324" s="222">
        <v>9.5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162</v>
      </c>
      <c r="AU324" s="228" t="s">
        <v>78</v>
      </c>
      <c r="AV324" s="14" t="s">
        <v>78</v>
      </c>
      <c r="AW324" s="14" t="s">
        <v>31</v>
      </c>
      <c r="AX324" s="14" t="s">
        <v>69</v>
      </c>
      <c r="AY324" s="228" t="s">
        <v>153</v>
      </c>
    </row>
    <row r="325" spans="2:51" s="13" customFormat="1" ht="11.25">
      <c r="B325" s="207"/>
      <c r="C325" s="208"/>
      <c r="D325" s="209" t="s">
        <v>162</v>
      </c>
      <c r="E325" s="210" t="s">
        <v>20</v>
      </c>
      <c r="F325" s="211" t="s">
        <v>761</v>
      </c>
      <c r="G325" s="208"/>
      <c r="H325" s="210" t="s">
        <v>20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162</v>
      </c>
      <c r="AU325" s="217" t="s">
        <v>78</v>
      </c>
      <c r="AV325" s="13" t="s">
        <v>76</v>
      </c>
      <c r="AW325" s="13" t="s">
        <v>31</v>
      </c>
      <c r="AX325" s="13" t="s">
        <v>69</v>
      </c>
      <c r="AY325" s="217" t="s">
        <v>153</v>
      </c>
    </row>
    <row r="326" spans="2:51" s="14" customFormat="1" ht="11.25">
      <c r="B326" s="218"/>
      <c r="C326" s="219"/>
      <c r="D326" s="209" t="s">
        <v>162</v>
      </c>
      <c r="E326" s="220" t="s">
        <v>20</v>
      </c>
      <c r="F326" s="221" t="s">
        <v>1409</v>
      </c>
      <c r="G326" s="219"/>
      <c r="H326" s="222">
        <v>14.75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162</v>
      </c>
      <c r="AU326" s="228" t="s">
        <v>78</v>
      </c>
      <c r="AV326" s="14" t="s">
        <v>78</v>
      </c>
      <c r="AW326" s="14" t="s">
        <v>31</v>
      </c>
      <c r="AX326" s="14" t="s">
        <v>69</v>
      </c>
      <c r="AY326" s="228" t="s">
        <v>153</v>
      </c>
    </row>
    <row r="327" spans="2:51" s="15" customFormat="1" ht="11.25">
      <c r="B327" s="229"/>
      <c r="C327" s="230"/>
      <c r="D327" s="209" t="s">
        <v>162</v>
      </c>
      <c r="E327" s="231" t="s">
        <v>20</v>
      </c>
      <c r="F327" s="232" t="s">
        <v>173</v>
      </c>
      <c r="G327" s="230"/>
      <c r="H327" s="233">
        <v>73.75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162</v>
      </c>
      <c r="AU327" s="239" t="s">
        <v>78</v>
      </c>
      <c r="AV327" s="15" t="s">
        <v>92</v>
      </c>
      <c r="AW327" s="15" t="s">
        <v>31</v>
      </c>
      <c r="AX327" s="15" t="s">
        <v>69</v>
      </c>
      <c r="AY327" s="239" t="s">
        <v>153</v>
      </c>
    </row>
    <row r="328" spans="2:51" s="13" customFormat="1" ht="11.25">
      <c r="B328" s="207"/>
      <c r="C328" s="208"/>
      <c r="D328" s="209" t="s">
        <v>162</v>
      </c>
      <c r="E328" s="210" t="s">
        <v>20</v>
      </c>
      <c r="F328" s="211" t="s">
        <v>1410</v>
      </c>
      <c r="G328" s="208"/>
      <c r="H328" s="210" t="s">
        <v>20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162</v>
      </c>
      <c r="AU328" s="217" t="s">
        <v>78</v>
      </c>
      <c r="AV328" s="13" t="s">
        <v>76</v>
      </c>
      <c r="AW328" s="13" t="s">
        <v>31</v>
      </c>
      <c r="AX328" s="13" t="s">
        <v>69</v>
      </c>
      <c r="AY328" s="217" t="s">
        <v>153</v>
      </c>
    </row>
    <row r="329" spans="2:51" s="13" customFormat="1" ht="11.25">
      <c r="B329" s="207"/>
      <c r="C329" s="208"/>
      <c r="D329" s="209" t="s">
        <v>162</v>
      </c>
      <c r="E329" s="210" t="s">
        <v>20</v>
      </c>
      <c r="F329" s="211" t="s">
        <v>1289</v>
      </c>
      <c r="G329" s="208"/>
      <c r="H329" s="210" t="s">
        <v>20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162</v>
      </c>
      <c r="AU329" s="217" t="s">
        <v>78</v>
      </c>
      <c r="AV329" s="13" t="s">
        <v>76</v>
      </c>
      <c r="AW329" s="13" t="s">
        <v>31</v>
      </c>
      <c r="AX329" s="13" t="s">
        <v>69</v>
      </c>
      <c r="AY329" s="217" t="s">
        <v>153</v>
      </c>
    </row>
    <row r="330" spans="2:51" s="14" customFormat="1" ht="11.25">
      <c r="B330" s="218"/>
      <c r="C330" s="219"/>
      <c r="D330" s="209" t="s">
        <v>162</v>
      </c>
      <c r="E330" s="220" t="s">
        <v>20</v>
      </c>
      <c r="F330" s="221" t="s">
        <v>1411</v>
      </c>
      <c r="G330" s="219"/>
      <c r="H330" s="222">
        <v>9.8000000000000007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162</v>
      </c>
      <c r="AU330" s="228" t="s">
        <v>78</v>
      </c>
      <c r="AV330" s="14" t="s">
        <v>78</v>
      </c>
      <c r="AW330" s="14" t="s">
        <v>31</v>
      </c>
      <c r="AX330" s="14" t="s">
        <v>69</v>
      </c>
      <c r="AY330" s="228" t="s">
        <v>153</v>
      </c>
    </row>
    <row r="331" spans="2:51" s="13" customFormat="1" ht="11.25">
      <c r="B331" s="207"/>
      <c r="C331" s="208"/>
      <c r="D331" s="209" t="s">
        <v>162</v>
      </c>
      <c r="E331" s="210" t="s">
        <v>20</v>
      </c>
      <c r="F331" s="211" t="s">
        <v>1258</v>
      </c>
      <c r="G331" s="208"/>
      <c r="H331" s="210" t="s">
        <v>20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162</v>
      </c>
      <c r="AU331" s="217" t="s">
        <v>78</v>
      </c>
      <c r="AV331" s="13" t="s">
        <v>76</v>
      </c>
      <c r="AW331" s="13" t="s">
        <v>31</v>
      </c>
      <c r="AX331" s="13" t="s">
        <v>69</v>
      </c>
      <c r="AY331" s="217" t="s">
        <v>153</v>
      </c>
    </row>
    <row r="332" spans="2:51" s="14" customFormat="1" ht="11.25">
      <c r="B332" s="218"/>
      <c r="C332" s="219"/>
      <c r="D332" s="209" t="s">
        <v>162</v>
      </c>
      <c r="E332" s="220" t="s">
        <v>20</v>
      </c>
      <c r="F332" s="221" t="s">
        <v>1412</v>
      </c>
      <c r="G332" s="219"/>
      <c r="H332" s="222">
        <v>9.5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162</v>
      </c>
      <c r="AU332" s="228" t="s">
        <v>78</v>
      </c>
      <c r="AV332" s="14" t="s">
        <v>78</v>
      </c>
      <c r="AW332" s="14" t="s">
        <v>31</v>
      </c>
      <c r="AX332" s="14" t="s">
        <v>69</v>
      </c>
      <c r="AY332" s="228" t="s">
        <v>153</v>
      </c>
    </row>
    <row r="333" spans="2:51" s="13" customFormat="1" ht="11.25">
      <c r="B333" s="207"/>
      <c r="C333" s="208"/>
      <c r="D333" s="209" t="s">
        <v>162</v>
      </c>
      <c r="E333" s="210" t="s">
        <v>20</v>
      </c>
      <c r="F333" s="211" t="s">
        <v>1281</v>
      </c>
      <c r="G333" s="208"/>
      <c r="H333" s="210" t="s">
        <v>20</v>
      </c>
      <c r="I333" s="212"/>
      <c r="J333" s="208"/>
      <c r="K333" s="208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162</v>
      </c>
      <c r="AU333" s="217" t="s">
        <v>78</v>
      </c>
      <c r="AV333" s="13" t="s">
        <v>76</v>
      </c>
      <c r="AW333" s="13" t="s">
        <v>31</v>
      </c>
      <c r="AX333" s="13" t="s">
        <v>69</v>
      </c>
      <c r="AY333" s="217" t="s">
        <v>153</v>
      </c>
    </row>
    <row r="334" spans="2:51" s="14" customFormat="1" ht="11.25">
      <c r="B334" s="218"/>
      <c r="C334" s="219"/>
      <c r="D334" s="209" t="s">
        <v>162</v>
      </c>
      <c r="E334" s="220" t="s">
        <v>20</v>
      </c>
      <c r="F334" s="221" t="s">
        <v>1294</v>
      </c>
      <c r="G334" s="219"/>
      <c r="H334" s="222">
        <v>16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162</v>
      </c>
      <c r="AU334" s="228" t="s">
        <v>78</v>
      </c>
      <c r="AV334" s="14" t="s">
        <v>78</v>
      </c>
      <c r="AW334" s="14" t="s">
        <v>31</v>
      </c>
      <c r="AX334" s="14" t="s">
        <v>69</v>
      </c>
      <c r="AY334" s="228" t="s">
        <v>153</v>
      </c>
    </row>
    <row r="335" spans="2:51" s="13" customFormat="1" ht="11.25">
      <c r="B335" s="207"/>
      <c r="C335" s="208"/>
      <c r="D335" s="209" t="s">
        <v>162</v>
      </c>
      <c r="E335" s="210" t="s">
        <v>20</v>
      </c>
      <c r="F335" s="211" t="s">
        <v>1259</v>
      </c>
      <c r="G335" s="208"/>
      <c r="H335" s="210" t="s">
        <v>20</v>
      </c>
      <c r="I335" s="212"/>
      <c r="J335" s="208"/>
      <c r="K335" s="208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162</v>
      </c>
      <c r="AU335" s="217" t="s">
        <v>78</v>
      </c>
      <c r="AV335" s="13" t="s">
        <v>76</v>
      </c>
      <c r="AW335" s="13" t="s">
        <v>31</v>
      </c>
      <c r="AX335" s="13" t="s">
        <v>69</v>
      </c>
      <c r="AY335" s="217" t="s">
        <v>153</v>
      </c>
    </row>
    <row r="336" spans="2:51" s="14" customFormat="1" ht="11.25">
      <c r="B336" s="218"/>
      <c r="C336" s="219"/>
      <c r="D336" s="209" t="s">
        <v>162</v>
      </c>
      <c r="E336" s="220" t="s">
        <v>20</v>
      </c>
      <c r="F336" s="221" t="s">
        <v>1408</v>
      </c>
      <c r="G336" s="219"/>
      <c r="H336" s="222">
        <v>9.5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162</v>
      </c>
      <c r="AU336" s="228" t="s">
        <v>78</v>
      </c>
      <c r="AV336" s="14" t="s">
        <v>78</v>
      </c>
      <c r="AW336" s="14" t="s">
        <v>31</v>
      </c>
      <c r="AX336" s="14" t="s">
        <v>69</v>
      </c>
      <c r="AY336" s="228" t="s">
        <v>153</v>
      </c>
    </row>
    <row r="337" spans="1:65" s="13" customFormat="1" ht="11.25">
      <c r="B337" s="207"/>
      <c r="C337" s="208"/>
      <c r="D337" s="209" t="s">
        <v>162</v>
      </c>
      <c r="E337" s="210" t="s">
        <v>20</v>
      </c>
      <c r="F337" s="211" t="s">
        <v>761</v>
      </c>
      <c r="G337" s="208"/>
      <c r="H337" s="210" t="s">
        <v>20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162</v>
      </c>
      <c r="AU337" s="217" t="s">
        <v>78</v>
      </c>
      <c r="AV337" s="13" t="s">
        <v>76</v>
      </c>
      <c r="AW337" s="13" t="s">
        <v>31</v>
      </c>
      <c r="AX337" s="13" t="s">
        <v>69</v>
      </c>
      <c r="AY337" s="217" t="s">
        <v>153</v>
      </c>
    </row>
    <row r="338" spans="1:65" s="14" customFormat="1" ht="11.25">
      <c r="B338" s="218"/>
      <c r="C338" s="219"/>
      <c r="D338" s="209" t="s">
        <v>162</v>
      </c>
      <c r="E338" s="220" t="s">
        <v>20</v>
      </c>
      <c r="F338" s="221" t="s">
        <v>1413</v>
      </c>
      <c r="G338" s="219"/>
      <c r="H338" s="222">
        <v>11.2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162</v>
      </c>
      <c r="AU338" s="228" t="s">
        <v>78</v>
      </c>
      <c r="AV338" s="14" t="s">
        <v>78</v>
      </c>
      <c r="AW338" s="14" t="s">
        <v>31</v>
      </c>
      <c r="AX338" s="14" t="s">
        <v>69</v>
      </c>
      <c r="AY338" s="228" t="s">
        <v>153</v>
      </c>
    </row>
    <row r="339" spans="1:65" s="15" customFormat="1" ht="11.25">
      <c r="B339" s="229"/>
      <c r="C339" s="230"/>
      <c r="D339" s="209" t="s">
        <v>162</v>
      </c>
      <c r="E339" s="231" t="s">
        <v>20</v>
      </c>
      <c r="F339" s="232" t="s">
        <v>173</v>
      </c>
      <c r="G339" s="230"/>
      <c r="H339" s="233">
        <v>56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AT339" s="239" t="s">
        <v>162</v>
      </c>
      <c r="AU339" s="239" t="s">
        <v>78</v>
      </c>
      <c r="AV339" s="15" t="s">
        <v>92</v>
      </c>
      <c r="AW339" s="15" t="s">
        <v>31</v>
      </c>
      <c r="AX339" s="15" t="s">
        <v>69</v>
      </c>
      <c r="AY339" s="239" t="s">
        <v>153</v>
      </c>
    </row>
    <row r="340" spans="1:65" s="16" customFormat="1" ht="11.25">
      <c r="B340" s="240"/>
      <c r="C340" s="241"/>
      <c r="D340" s="209" t="s">
        <v>162</v>
      </c>
      <c r="E340" s="242" t="s">
        <v>20</v>
      </c>
      <c r="F340" s="243" t="s">
        <v>176</v>
      </c>
      <c r="G340" s="241"/>
      <c r="H340" s="244">
        <v>129.75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162</v>
      </c>
      <c r="AU340" s="250" t="s">
        <v>78</v>
      </c>
      <c r="AV340" s="16" t="s">
        <v>160</v>
      </c>
      <c r="AW340" s="16" t="s">
        <v>31</v>
      </c>
      <c r="AX340" s="16" t="s">
        <v>76</v>
      </c>
      <c r="AY340" s="250" t="s">
        <v>153</v>
      </c>
    </row>
    <row r="341" spans="1:65" s="2" customFormat="1" ht="48" customHeight="1">
      <c r="A341" s="36"/>
      <c r="B341" s="37"/>
      <c r="C341" s="194" t="s">
        <v>520</v>
      </c>
      <c r="D341" s="194" t="s">
        <v>155</v>
      </c>
      <c r="E341" s="195" t="s">
        <v>1414</v>
      </c>
      <c r="F341" s="196" t="s">
        <v>1415</v>
      </c>
      <c r="G341" s="197" t="s">
        <v>274</v>
      </c>
      <c r="H341" s="198">
        <v>73.75</v>
      </c>
      <c r="I341" s="199"/>
      <c r="J341" s="200">
        <f>ROUND(I341*H341,2)</f>
        <v>0</v>
      </c>
      <c r="K341" s="196" t="s">
        <v>159</v>
      </c>
      <c r="L341" s="41"/>
      <c r="M341" s="201" t="s">
        <v>20</v>
      </c>
      <c r="N341" s="202" t="s">
        <v>40</v>
      </c>
      <c r="O341" s="66"/>
      <c r="P341" s="203">
        <f>O341*H341</f>
        <v>0</v>
      </c>
      <c r="Q341" s="203">
        <v>4.6619999999999997E-5</v>
      </c>
      <c r="R341" s="203">
        <f>Q341*H341</f>
        <v>3.4382249999999996E-3</v>
      </c>
      <c r="S341" s="203">
        <v>0</v>
      </c>
      <c r="T341" s="20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5" t="s">
        <v>304</v>
      </c>
      <c r="AT341" s="205" t="s">
        <v>155</v>
      </c>
      <c r="AU341" s="205" t="s">
        <v>78</v>
      </c>
      <c r="AY341" s="19" t="s">
        <v>153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9" t="s">
        <v>76</v>
      </c>
      <c r="BK341" s="206">
        <f>ROUND(I341*H341,2)</f>
        <v>0</v>
      </c>
      <c r="BL341" s="19" t="s">
        <v>304</v>
      </c>
      <c r="BM341" s="205" t="s">
        <v>1416</v>
      </c>
    </row>
    <row r="342" spans="1:65" s="13" customFormat="1" ht="11.25">
      <c r="B342" s="207"/>
      <c r="C342" s="208"/>
      <c r="D342" s="209" t="s">
        <v>162</v>
      </c>
      <c r="E342" s="210" t="s">
        <v>20</v>
      </c>
      <c r="F342" s="211" t="s">
        <v>1404</v>
      </c>
      <c r="G342" s="208"/>
      <c r="H342" s="210" t="s">
        <v>20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162</v>
      </c>
      <c r="AU342" s="217" t="s">
        <v>78</v>
      </c>
      <c r="AV342" s="13" t="s">
        <v>76</v>
      </c>
      <c r="AW342" s="13" t="s">
        <v>31</v>
      </c>
      <c r="AX342" s="13" t="s">
        <v>69</v>
      </c>
      <c r="AY342" s="217" t="s">
        <v>153</v>
      </c>
    </row>
    <row r="343" spans="1:65" s="13" customFormat="1" ht="11.25">
      <c r="B343" s="207"/>
      <c r="C343" s="208"/>
      <c r="D343" s="209" t="s">
        <v>162</v>
      </c>
      <c r="E343" s="210" t="s">
        <v>20</v>
      </c>
      <c r="F343" s="211" t="s">
        <v>1255</v>
      </c>
      <c r="G343" s="208"/>
      <c r="H343" s="210" t="s">
        <v>20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162</v>
      </c>
      <c r="AU343" s="217" t="s">
        <v>78</v>
      </c>
      <c r="AV343" s="13" t="s">
        <v>76</v>
      </c>
      <c r="AW343" s="13" t="s">
        <v>31</v>
      </c>
      <c r="AX343" s="13" t="s">
        <v>69</v>
      </c>
      <c r="AY343" s="217" t="s">
        <v>153</v>
      </c>
    </row>
    <row r="344" spans="1:65" s="14" customFormat="1" ht="11.25">
      <c r="B344" s="218"/>
      <c r="C344" s="219"/>
      <c r="D344" s="209" t="s">
        <v>162</v>
      </c>
      <c r="E344" s="220" t="s">
        <v>20</v>
      </c>
      <c r="F344" s="221" t="s">
        <v>1405</v>
      </c>
      <c r="G344" s="219"/>
      <c r="H344" s="222">
        <v>10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162</v>
      </c>
      <c r="AU344" s="228" t="s">
        <v>78</v>
      </c>
      <c r="AV344" s="14" t="s">
        <v>78</v>
      </c>
      <c r="AW344" s="14" t="s">
        <v>31</v>
      </c>
      <c r="AX344" s="14" t="s">
        <v>69</v>
      </c>
      <c r="AY344" s="228" t="s">
        <v>153</v>
      </c>
    </row>
    <row r="345" spans="1:65" s="13" customFormat="1" ht="11.25">
      <c r="B345" s="207"/>
      <c r="C345" s="208"/>
      <c r="D345" s="209" t="s">
        <v>162</v>
      </c>
      <c r="E345" s="210" t="s">
        <v>20</v>
      </c>
      <c r="F345" s="211" t="s">
        <v>1277</v>
      </c>
      <c r="G345" s="208"/>
      <c r="H345" s="210" t="s">
        <v>20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162</v>
      </c>
      <c r="AU345" s="217" t="s">
        <v>78</v>
      </c>
      <c r="AV345" s="13" t="s">
        <v>76</v>
      </c>
      <c r="AW345" s="13" t="s">
        <v>31</v>
      </c>
      <c r="AX345" s="13" t="s">
        <v>69</v>
      </c>
      <c r="AY345" s="217" t="s">
        <v>153</v>
      </c>
    </row>
    <row r="346" spans="1:65" s="14" customFormat="1" ht="11.25">
      <c r="B346" s="218"/>
      <c r="C346" s="219"/>
      <c r="D346" s="209" t="s">
        <v>162</v>
      </c>
      <c r="E346" s="220" t="s">
        <v>20</v>
      </c>
      <c r="F346" s="221" t="s">
        <v>1278</v>
      </c>
      <c r="G346" s="219"/>
      <c r="H346" s="222">
        <v>1.2</v>
      </c>
      <c r="I346" s="223"/>
      <c r="J346" s="219"/>
      <c r="K346" s="219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162</v>
      </c>
      <c r="AU346" s="228" t="s">
        <v>78</v>
      </c>
      <c r="AV346" s="14" t="s">
        <v>78</v>
      </c>
      <c r="AW346" s="14" t="s">
        <v>31</v>
      </c>
      <c r="AX346" s="14" t="s">
        <v>69</v>
      </c>
      <c r="AY346" s="228" t="s">
        <v>153</v>
      </c>
    </row>
    <row r="347" spans="1:65" s="13" customFormat="1" ht="11.25">
      <c r="B347" s="207"/>
      <c r="C347" s="208"/>
      <c r="D347" s="209" t="s">
        <v>162</v>
      </c>
      <c r="E347" s="210" t="s">
        <v>20</v>
      </c>
      <c r="F347" s="211" t="s">
        <v>1267</v>
      </c>
      <c r="G347" s="208"/>
      <c r="H347" s="210" t="s">
        <v>20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162</v>
      </c>
      <c r="AU347" s="217" t="s">
        <v>78</v>
      </c>
      <c r="AV347" s="13" t="s">
        <v>76</v>
      </c>
      <c r="AW347" s="13" t="s">
        <v>31</v>
      </c>
      <c r="AX347" s="13" t="s">
        <v>69</v>
      </c>
      <c r="AY347" s="217" t="s">
        <v>153</v>
      </c>
    </row>
    <row r="348" spans="1:65" s="14" customFormat="1" ht="11.25">
      <c r="B348" s="218"/>
      <c r="C348" s="219"/>
      <c r="D348" s="209" t="s">
        <v>162</v>
      </c>
      <c r="E348" s="220" t="s">
        <v>20</v>
      </c>
      <c r="F348" s="221" t="s">
        <v>1288</v>
      </c>
      <c r="G348" s="219"/>
      <c r="H348" s="222">
        <v>7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162</v>
      </c>
      <c r="AU348" s="228" t="s">
        <v>78</v>
      </c>
      <c r="AV348" s="14" t="s">
        <v>78</v>
      </c>
      <c r="AW348" s="14" t="s">
        <v>31</v>
      </c>
      <c r="AX348" s="14" t="s">
        <v>69</v>
      </c>
      <c r="AY348" s="228" t="s">
        <v>153</v>
      </c>
    </row>
    <row r="349" spans="1:65" s="13" customFormat="1" ht="11.25">
      <c r="B349" s="207"/>
      <c r="C349" s="208"/>
      <c r="D349" s="209" t="s">
        <v>162</v>
      </c>
      <c r="E349" s="210" t="s">
        <v>20</v>
      </c>
      <c r="F349" s="211" t="s">
        <v>1289</v>
      </c>
      <c r="G349" s="208"/>
      <c r="H349" s="210" t="s">
        <v>20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162</v>
      </c>
      <c r="AU349" s="217" t="s">
        <v>78</v>
      </c>
      <c r="AV349" s="13" t="s">
        <v>76</v>
      </c>
      <c r="AW349" s="13" t="s">
        <v>31</v>
      </c>
      <c r="AX349" s="13" t="s">
        <v>69</v>
      </c>
      <c r="AY349" s="217" t="s">
        <v>153</v>
      </c>
    </row>
    <row r="350" spans="1:65" s="14" customFormat="1" ht="11.25">
      <c r="B350" s="218"/>
      <c r="C350" s="219"/>
      <c r="D350" s="209" t="s">
        <v>162</v>
      </c>
      <c r="E350" s="220" t="s">
        <v>20</v>
      </c>
      <c r="F350" s="221" t="s">
        <v>1406</v>
      </c>
      <c r="G350" s="219"/>
      <c r="H350" s="222">
        <v>8.6999999999999993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162</v>
      </c>
      <c r="AU350" s="228" t="s">
        <v>78</v>
      </c>
      <c r="AV350" s="14" t="s">
        <v>78</v>
      </c>
      <c r="AW350" s="14" t="s">
        <v>31</v>
      </c>
      <c r="AX350" s="14" t="s">
        <v>69</v>
      </c>
      <c r="AY350" s="228" t="s">
        <v>153</v>
      </c>
    </row>
    <row r="351" spans="1:65" s="13" customFormat="1" ht="11.25">
      <c r="B351" s="207"/>
      <c r="C351" s="208"/>
      <c r="D351" s="209" t="s">
        <v>162</v>
      </c>
      <c r="E351" s="210" t="s">
        <v>20</v>
      </c>
      <c r="F351" s="211" t="s">
        <v>1258</v>
      </c>
      <c r="G351" s="208"/>
      <c r="H351" s="210" t="s">
        <v>20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162</v>
      </c>
      <c r="AU351" s="217" t="s">
        <v>78</v>
      </c>
      <c r="AV351" s="13" t="s">
        <v>76</v>
      </c>
      <c r="AW351" s="13" t="s">
        <v>31</v>
      </c>
      <c r="AX351" s="13" t="s">
        <v>69</v>
      </c>
      <c r="AY351" s="217" t="s">
        <v>153</v>
      </c>
    </row>
    <row r="352" spans="1:65" s="14" customFormat="1" ht="11.25">
      <c r="B352" s="218"/>
      <c r="C352" s="219"/>
      <c r="D352" s="209" t="s">
        <v>162</v>
      </c>
      <c r="E352" s="220" t="s">
        <v>20</v>
      </c>
      <c r="F352" s="221" t="s">
        <v>1407</v>
      </c>
      <c r="G352" s="219"/>
      <c r="H352" s="222">
        <v>6.6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162</v>
      </c>
      <c r="AU352" s="228" t="s">
        <v>78</v>
      </c>
      <c r="AV352" s="14" t="s">
        <v>78</v>
      </c>
      <c r="AW352" s="14" t="s">
        <v>31</v>
      </c>
      <c r="AX352" s="14" t="s">
        <v>69</v>
      </c>
      <c r="AY352" s="228" t="s">
        <v>153</v>
      </c>
    </row>
    <row r="353" spans="1:65" s="13" customFormat="1" ht="11.25">
      <c r="B353" s="207"/>
      <c r="C353" s="208"/>
      <c r="D353" s="209" t="s">
        <v>162</v>
      </c>
      <c r="E353" s="210" t="s">
        <v>20</v>
      </c>
      <c r="F353" s="211" t="s">
        <v>1281</v>
      </c>
      <c r="G353" s="208"/>
      <c r="H353" s="210" t="s">
        <v>20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162</v>
      </c>
      <c r="AU353" s="217" t="s">
        <v>78</v>
      </c>
      <c r="AV353" s="13" t="s">
        <v>76</v>
      </c>
      <c r="AW353" s="13" t="s">
        <v>31</v>
      </c>
      <c r="AX353" s="13" t="s">
        <v>69</v>
      </c>
      <c r="AY353" s="217" t="s">
        <v>153</v>
      </c>
    </row>
    <row r="354" spans="1:65" s="14" customFormat="1" ht="11.25">
      <c r="B354" s="218"/>
      <c r="C354" s="219"/>
      <c r="D354" s="209" t="s">
        <v>162</v>
      </c>
      <c r="E354" s="220" t="s">
        <v>20</v>
      </c>
      <c r="F354" s="221" t="s">
        <v>1294</v>
      </c>
      <c r="G354" s="219"/>
      <c r="H354" s="222">
        <v>16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162</v>
      </c>
      <c r="AU354" s="228" t="s">
        <v>78</v>
      </c>
      <c r="AV354" s="14" t="s">
        <v>78</v>
      </c>
      <c r="AW354" s="14" t="s">
        <v>31</v>
      </c>
      <c r="AX354" s="14" t="s">
        <v>69</v>
      </c>
      <c r="AY354" s="228" t="s">
        <v>153</v>
      </c>
    </row>
    <row r="355" spans="1:65" s="13" customFormat="1" ht="11.25">
      <c r="B355" s="207"/>
      <c r="C355" s="208"/>
      <c r="D355" s="209" t="s">
        <v>162</v>
      </c>
      <c r="E355" s="210" t="s">
        <v>20</v>
      </c>
      <c r="F355" s="211" t="s">
        <v>1259</v>
      </c>
      <c r="G355" s="208"/>
      <c r="H355" s="210" t="s">
        <v>20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162</v>
      </c>
      <c r="AU355" s="217" t="s">
        <v>78</v>
      </c>
      <c r="AV355" s="13" t="s">
        <v>76</v>
      </c>
      <c r="AW355" s="13" t="s">
        <v>31</v>
      </c>
      <c r="AX355" s="13" t="s">
        <v>69</v>
      </c>
      <c r="AY355" s="217" t="s">
        <v>153</v>
      </c>
    </row>
    <row r="356" spans="1:65" s="14" customFormat="1" ht="11.25">
      <c r="B356" s="218"/>
      <c r="C356" s="219"/>
      <c r="D356" s="209" t="s">
        <v>162</v>
      </c>
      <c r="E356" s="220" t="s">
        <v>20</v>
      </c>
      <c r="F356" s="221" t="s">
        <v>1408</v>
      </c>
      <c r="G356" s="219"/>
      <c r="H356" s="222">
        <v>9.5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162</v>
      </c>
      <c r="AU356" s="228" t="s">
        <v>78</v>
      </c>
      <c r="AV356" s="14" t="s">
        <v>78</v>
      </c>
      <c r="AW356" s="14" t="s">
        <v>31</v>
      </c>
      <c r="AX356" s="14" t="s">
        <v>69</v>
      </c>
      <c r="AY356" s="228" t="s">
        <v>153</v>
      </c>
    </row>
    <row r="357" spans="1:65" s="13" customFormat="1" ht="11.25">
      <c r="B357" s="207"/>
      <c r="C357" s="208"/>
      <c r="D357" s="209" t="s">
        <v>162</v>
      </c>
      <c r="E357" s="210" t="s">
        <v>20</v>
      </c>
      <c r="F357" s="211" t="s">
        <v>761</v>
      </c>
      <c r="G357" s="208"/>
      <c r="H357" s="210" t="s">
        <v>20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162</v>
      </c>
      <c r="AU357" s="217" t="s">
        <v>78</v>
      </c>
      <c r="AV357" s="13" t="s">
        <v>76</v>
      </c>
      <c r="AW357" s="13" t="s">
        <v>31</v>
      </c>
      <c r="AX357" s="13" t="s">
        <v>69</v>
      </c>
      <c r="AY357" s="217" t="s">
        <v>153</v>
      </c>
    </row>
    <row r="358" spans="1:65" s="14" customFormat="1" ht="11.25">
      <c r="B358" s="218"/>
      <c r="C358" s="219"/>
      <c r="D358" s="209" t="s">
        <v>162</v>
      </c>
      <c r="E358" s="220" t="s">
        <v>20</v>
      </c>
      <c r="F358" s="221" t="s">
        <v>1409</v>
      </c>
      <c r="G358" s="219"/>
      <c r="H358" s="222">
        <v>14.75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162</v>
      </c>
      <c r="AU358" s="228" t="s">
        <v>78</v>
      </c>
      <c r="AV358" s="14" t="s">
        <v>78</v>
      </c>
      <c r="AW358" s="14" t="s">
        <v>31</v>
      </c>
      <c r="AX358" s="14" t="s">
        <v>69</v>
      </c>
      <c r="AY358" s="228" t="s">
        <v>153</v>
      </c>
    </row>
    <row r="359" spans="1:65" s="16" customFormat="1" ht="11.25">
      <c r="B359" s="240"/>
      <c r="C359" s="241"/>
      <c r="D359" s="209" t="s">
        <v>162</v>
      </c>
      <c r="E359" s="242" t="s">
        <v>20</v>
      </c>
      <c r="F359" s="243" t="s">
        <v>176</v>
      </c>
      <c r="G359" s="241"/>
      <c r="H359" s="244">
        <v>73.75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AT359" s="250" t="s">
        <v>162</v>
      </c>
      <c r="AU359" s="250" t="s">
        <v>78</v>
      </c>
      <c r="AV359" s="16" t="s">
        <v>160</v>
      </c>
      <c r="AW359" s="16" t="s">
        <v>31</v>
      </c>
      <c r="AX359" s="16" t="s">
        <v>76</v>
      </c>
      <c r="AY359" s="250" t="s">
        <v>153</v>
      </c>
    </row>
    <row r="360" spans="1:65" s="2" customFormat="1" ht="48" customHeight="1">
      <c r="A360" s="36"/>
      <c r="B360" s="37"/>
      <c r="C360" s="194" t="s">
        <v>524</v>
      </c>
      <c r="D360" s="194" t="s">
        <v>155</v>
      </c>
      <c r="E360" s="195" t="s">
        <v>1417</v>
      </c>
      <c r="F360" s="196" t="s">
        <v>1418</v>
      </c>
      <c r="G360" s="197" t="s">
        <v>274</v>
      </c>
      <c r="H360" s="198">
        <v>56</v>
      </c>
      <c r="I360" s="199"/>
      <c r="J360" s="200">
        <f>ROUND(I360*H360,2)</f>
        <v>0</v>
      </c>
      <c r="K360" s="196" t="s">
        <v>159</v>
      </c>
      <c r="L360" s="41"/>
      <c r="M360" s="201" t="s">
        <v>20</v>
      </c>
      <c r="N360" s="202" t="s">
        <v>40</v>
      </c>
      <c r="O360" s="66"/>
      <c r="P360" s="203">
        <f>O360*H360</f>
        <v>0</v>
      </c>
      <c r="Q360" s="203">
        <v>1.2155999999999999E-4</v>
      </c>
      <c r="R360" s="203">
        <f>Q360*H360</f>
        <v>6.8073600000000001E-3</v>
      </c>
      <c r="S360" s="203">
        <v>0</v>
      </c>
      <c r="T360" s="204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5" t="s">
        <v>304</v>
      </c>
      <c r="AT360" s="205" t="s">
        <v>155</v>
      </c>
      <c r="AU360" s="205" t="s">
        <v>78</v>
      </c>
      <c r="AY360" s="19" t="s">
        <v>153</v>
      </c>
      <c r="BE360" s="206">
        <f>IF(N360="základní",J360,0)</f>
        <v>0</v>
      </c>
      <c r="BF360" s="206">
        <f>IF(N360="snížená",J360,0)</f>
        <v>0</v>
      </c>
      <c r="BG360" s="206">
        <f>IF(N360="zákl. přenesená",J360,0)</f>
        <v>0</v>
      </c>
      <c r="BH360" s="206">
        <f>IF(N360="sníž. přenesená",J360,0)</f>
        <v>0</v>
      </c>
      <c r="BI360" s="206">
        <f>IF(N360="nulová",J360,0)</f>
        <v>0</v>
      </c>
      <c r="BJ360" s="19" t="s">
        <v>76</v>
      </c>
      <c r="BK360" s="206">
        <f>ROUND(I360*H360,2)</f>
        <v>0</v>
      </c>
      <c r="BL360" s="19" t="s">
        <v>304</v>
      </c>
      <c r="BM360" s="205" t="s">
        <v>1419</v>
      </c>
    </row>
    <row r="361" spans="1:65" s="13" customFormat="1" ht="11.25">
      <c r="B361" s="207"/>
      <c r="C361" s="208"/>
      <c r="D361" s="209" t="s">
        <v>162</v>
      </c>
      <c r="E361" s="210" t="s">
        <v>20</v>
      </c>
      <c r="F361" s="211" t="s">
        <v>1410</v>
      </c>
      <c r="G361" s="208"/>
      <c r="H361" s="210" t="s">
        <v>20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162</v>
      </c>
      <c r="AU361" s="217" t="s">
        <v>78</v>
      </c>
      <c r="AV361" s="13" t="s">
        <v>76</v>
      </c>
      <c r="AW361" s="13" t="s">
        <v>31</v>
      </c>
      <c r="AX361" s="13" t="s">
        <v>69</v>
      </c>
      <c r="AY361" s="217" t="s">
        <v>153</v>
      </c>
    </row>
    <row r="362" spans="1:65" s="13" customFormat="1" ht="11.25">
      <c r="B362" s="207"/>
      <c r="C362" s="208"/>
      <c r="D362" s="209" t="s">
        <v>162</v>
      </c>
      <c r="E362" s="210" t="s">
        <v>20</v>
      </c>
      <c r="F362" s="211" t="s">
        <v>1289</v>
      </c>
      <c r="G362" s="208"/>
      <c r="H362" s="210" t="s">
        <v>20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162</v>
      </c>
      <c r="AU362" s="217" t="s">
        <v>78</v>
      </c>
      <c r="AV362" s="13" t="s">
        <v>76</v>
      </c>
      <c r="AW362" s="13" t="s">
        <v>31</v>
      </c>
      <c r="AX362" s="13" t="s">
        <v>69</v>
      </c>
      <c r="AY362" s="217" t="s">
        <v>153</v>
      </c>
    </row>
    <row r="363" spans="1:65" s="14" customFormat="1" ht="11.25">
      <c r="B363" s="218"/>
      <c r="C363" s="219"/>
      <c r="D363" s="209" t="s">
        <v>162</v>
      </c>
      <c r="E363" s="220" t="s">
        <v>20</v>
      </c>
      <c r="F363" s="221" t="s">
        <v>1411</v>
      </c>
      <c r="G363" s="219"/>
      <c r="H363" s="222">
        <v>9.8000000000000007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162</v>
      </c>
      <c r="AU363" s="228" t="s">
        <v>78</v>
      </c>
      <c r="AV363" s="14" t="s">
        <v>78</v>
      </c>
      <c r="AW363" s="14" t="s">
        <v>31</v>
      </c>
      <c r="AX363" s="14" t="s">
        <v>69</v>
      </c>
      <c r="AY363" s="228" t="s">
        <v>153</v>
      </c>
    </row>
    <row r="364" spans="1:65" s="13" customFormat="1" ht="11.25">
      <c r="B364" s="207"/>
      <c r="C364" s="208"/>
      <c r="D364" s="209" t="s">
        <v>162</v>
      </c>
      <c r="E364" s="210" t="s">
        <v>20</v>
      </c>
      <c r="F364" s="211" t="s">
        <v>1258</v>
      </c>
      <c r="G364" s="208"/>
      <c r="H364" s="210" t="s">
        <v>20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162</v>
      </c>
      <c r="AU364" s="217" t="s">
        <v>78</v>
      </c>
      <c r="AV364" s="13" t="s">
        <v>76</v>
      </c>
      <c r="AW364" s="13" t="s">
        <v>31</v>
      </c>
      <c r="AX364" s="13" t="s">
        <v>69</v>
      </c>
      <c r="AY364" s="217" t="s">
        <v>153</v>
      </c>
    </row>
    <row r="365" spans="1:65" s="14" customFormat="1" ht="11.25">
      <c r="B365" s="218"/>
      <c r="C365" s="219"/>
      <c r="D365" s="209" t="s">
        <v>162</v>
      </c>
      <c r="E365" s="220" t="s">
        <v>20</v>
      </c>
      <c r="F365" s="221" t="s">
        <v>1412</v>
      </c>
      <c r="G365" s="219"/>
      <c r="H365" s="222">
        <v>9.5</v>
      </c>
      <c r="I365" s="223"/>
      <c r="J365" s="219"/>
      <c r="K365" s="219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162</v>
      </c>
      <c r="AU365" s="228" t="s">
        <v>78</v>
      </c>
      <c r="AV365" s="14" t="s">
        <v>78</v>
      </c>
      <c r="AW365" s="14" t="s">
        <v>31</v>
      </c>
      <c r="AX365" s="14" t="s">
        <v>69</v>
      </c>
      <c r="AY365" s="228" t="s">
        <v>153</v>
      </c>
    </row>
    <row r="366" spans="1:65" s="13" customFormat="1" ht="11.25">
      <c r="B366" s="207"/>
      <c r="C366" s="208"/>
      <c r="D366" s="209" t="s">
        <v>162</v>
      </c>
      <c r="E366" s="210" t="s">
        <v>20</v>
      </c>
      <c r="F366" s="211" t="s">
        <v>1281</v>
      </c>
      <c r="G366" s="208"/>
      <c r="H366" s="210" t="s">
        <v>20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162</v>
      </c>
      <c r="AU366" s="217" t="s">
        <v>78</v>
      </c>
      <c r="AV366" s="13" t="s">
        <v>76</v>
      </c>
      <c r="AW366" s="13" t="s">
        <v>31</v>
      </c>
      <c r="AX366" s="13" t="s">
        <v>69</v>
      </c>
      <c r="AY366" s="217" t="s">
        <v>153</v>
      </c>
    </row>
    <row r="367" spans="1:65" s="14" customFormat="1" ht="11.25">
      <c r="B367" s="218"/>
      <c r="C367" s="219"/>
      <c r="D367" s="209" t="s">
        <v>162</v>
      </c>
      <c r="E367" s="220" t="s">
        <v>20</v>
      </c>
      <c r="F367" s="221" t="s">
        <v>1294</v>
      </c>
      <c r="G367" s="219"/>
      <c r="H367" s="222">
        <v>16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162</v>
      </c>
      <c r="AU367" s="228" t="s">
        <v>78</v>
      </c>
      <c r="AV367" s="14" t="s">
        <v>78</v>
      </c>
      <c r="AW367" s="14" t="s">
        <v>31</v>
      </c>
      <c r="AX367" s="14" t="s">
        <v>69</v>
      </c>
      <c r="AY367" s="228" t="s">
        <v>153</v>
      </c>
    </row>
    <row r="368" spans="1:65" s="13" customFormat="1" ht="11.25">
      <c r="B368" s="207"/>
      <c r="C368" s="208"/>
      <c r="D368" s="209" t="s">
        <v>162</v>
      </c>
      <c r="E368" s="210" t="s">
        <v>20</v>
      </c>
      <c r="F368" s="211" t="s">
        <v>1259</v>
      </c>
      <c r="G368" s="208"/>
      <c r="H368" s="210" t="s">
        <v>20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162</v>
      </c>
      <c r="AU368" s="217" t="s">
        <v>78</v>
      </c>
      <c r="AV368" s="13" t="s">
        <v>76</v>
      </c>
      <c r="AW368" s="13" t="s">
        <v>31</v>
      </c>
      <c r="AX368" s="13" t="s">
        <v>69</v>
      </c>
      <c r="AY368" s="217" t="s">
        <v>153</v>
      </c>
    </row>
    <row r="369" spans="1:65" s="14" customFormat="1" ht="11.25">
      <c r="B369" s="218"/>
      <c r="C369" s="219"/>
      <c r="D369" s="209" t="s">
        <v>162</v>
      </c>
      <c r="E369" s="220" t="s">
        <v>20</v>
      </c>
      <c r="F369" s="221" t="s">
        <v>1408</v>
      </c>
      <c r="G369" s="219"/>
      <c r="H369" s="222">
        <v>9.5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162</v>
      </c>
      <c r="AU369" s="228" t="s">
        <v>78</v>
      </c>
      <c r="AV369" s="14" t="s">
        <v>78</v>
      </c>
      <c r="AW369" s="14" t="s">
        <v>31</v>
      </c>
      <c r="AX369" s="14" t="s">
        <v>69</v>
      </c>
      <c r="AY369" s="228" t="s">
        <v>153</v>
      </c>
    </row>
    <row r="370" spans="1:65" s="13" customFormat="1" ht="11.25">
      <c r="B370" s="207"/>
      <c r="C370" s="208"/>
      <c r="D370" s="209" t="s">
        <v>162</v>
      </c>
      <c r="E370" s="210" t="s">
        <v>20</v>
      </c>
      <c r="F370" s="211" t="s">
        <v>761</v>
      </c>
      <c r="G370" s="208"/>
      <c r="H370" s="210" t="s">
        <v>20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162</v>
      </c>
      <c r="AU370" s="217" t="s">
        <v>78</v>
      </c>
      <c r="AV370" s="13" t="s">
        <v>76</v>
      </c>
      <c r="AW370" s="13" t="s">
        <v>31</v>
      </c>
      <c r="AX370" s="13" t="s">
        <v>69</v>
      </c>
      <c r="AY370" s="217" t="s">
        <v>153</v>
      </c>
    </row>
    <row r="371" spans="1:65" s="14" customFormat="1" ht="11.25">
      <c r="B371" s="218"/>
      <c r="C371" s="219"/>
      <c r="D371" s="209" t="s">
        <v>162</v>
      </c>
      <c r="E371" s="220" t="s">
        <v>20</v>
      </c>
      <c r="F371" s="221" t="s">
        <v>1420</v>
      </c>
      <c r="G371" s="219"/>
      <c r="H371" s="222">
        <v>11.2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162</v>
      </c>
      <c r="AU371" s="228" t="s">
        <v>78</v>
      </c>
      <c r="AV371" s="14" t="s">
        <v>78</v>
      </c>
      <c r="AW371" s="14" t="s">
        <v>31</v>
      </c>
      <c r="AX371" s="14" t="s">
        <v>69</v>
      </c>
      <c r="AY371" s="228" t="s">
        <v>153</v>
      </c>
    </row>
    <row r="372" spans="1:65" s="16" customFormat="1" ht="11.25">
      <c r="B372" s="240"/>
      <c r="C372" s="241"/>
      <c r="D372" s="209" t="s">
        <v>162</v>
      </c>
      <c r="E372" s="242" t="s">
        <v>20</v>
      </c>
      <c r="F372" s="243" t="s">
        <v>176</v>
      </c>
      <c r="G372" s="241"/>
      <c r="H372" s="244">
        <v>56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AT372" s="250" t="s">
        <v>162</v>
      </c>
      <c r="AU372" s="250" t="s">
        <v>78</v>
      </c>
      <c r="AV372" s="16" t="s">
        <v>160</v>
      </c>
      <c r="AW372" s="16" t="s">
        <v>31</v>
      </c>
      <c r="AX372" s="16" t="s">
        <v>76</v>
      </c>
      <c r="AY372" s="250" t="s">
        <v>153</v>
      </c>
    </row>
    <row r="373" spans="1:65" s="2" customFormat="1" ht="24" customHeight="1">
      <c r="A373" s="36"/>
      <c r="B373" s="37"/>
      <c r="C373" s="194" t="s">
        <v>528</v>
      </c>
      <c r="D373" s="194" t="s">
        <v>155</v>
      </c>
      <c r="E373" s="195" t="s">
        <v>1421</v>
      </c>
      <c r="F373" s="196" t="s">
        <v>1422</v>
      </c>
      <c r="G373" s="197" t="s">
        <v>179</v>
      </c>
      <c r="H373" s="198">
        <v>21</v>
      </c>
      <c r="I373" s="199"/>
      <c r="J373" s="200">
        <f>ROUND(I373*H373,2)</f>
        <v>0</v>
      </c>
      <c r="K373" s="196" t="s">
        <v>159</v>
      </c>
      <c r="L373" s="41"/>
      <c r="M373" s="201" t="s">
        <v>20</v>
      </c>
      <c r="N373" s="202" t="s">
        <v>40</v>
      </c>
      <c r="O373" s="66"/>
      <c r="P373" s="203">
        <f>O373*H373</f>
        <v>0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5" t="s">
        <v>304</v>
      </c>
      <c r="AT373" s="205" t="s">
        <v>155</v>
      </c>
      <c r="AU373" s="205" t="s">
        <v>78</v>
      </c>
      <c r="AY373" s="19" t="s">
        <v>153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9" t="s">
        <v>76</v>
      </c>
      <c r="BK373" s="206">
        <f>ROUND(I373*H373,2)</f>
        <v>0</v>
      </c>
      <c r="BL373" s="19" t="s">
        <v>304</v>
      </c>
      <c r="BM373" s="205" t="s">
        <v>1423</v>
      </c>
    </row>
    <row r="374" spans="1:65" s="13" customFormat="1" ht="11.25">
      <c r="B374" s="207"/>
      <c r="C374" s="208"/>
      <c r="D374" s="209" t="s">
        <v>162</v>
      </c>
      <c r="E374" s="210" t="s">
        <v>20</v>
      </c>
      <c r="F374" s="211" t="s">
        <v>1255</v>
      </c>
      <c r="G374" s="208"/>
      <c r="H374" s="210" t="s">
        <v>20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162</v>
      </c>
      <c r="AU374" s="217" t="s">
        <v>78</v>
      </c>
      <c r="AV374" s="13" t="s">
        <v>76</v>
      </c>
      <c r="AW374" s="13" t="s">
        <v>31</v>
      </c>
      <c r="AX374" s="13" t="s">
        <v>69</v>
      </c>
      <c r="AY374" s="217" t="s">
        <v>153</v>
      </c>
    </row>
    <row r="375" spans="1:65" s="14" customFormat="1" ht="11.25">
      <c r="B375" s="218"/>
      <c r="C375" s="219"/>
      <c r="D375" s="209" t="s">
        <v>162</v>
      </c>
      <c r="E375" s="220" t="s">
        <v>20</v>
      </c>
      <c r="F375" s="221" t="s">
        <v>92</v>
      </c>
      <c r="G375" s="219"/>
      <c r="H375" s="222">
        <v>3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162</v>
      </c>
      <c r="AU375" s="228" t="s">
        <v>78</v>
      </c>
      <c r="AV375" s="14" t="s">
        <v>78</v>
      </c>
      <c r="AW375" s="14" t="s">
        <v>31</v>
      </c>
      <c r="AX375" s="14" t="s">
        <v>69</v>
      </c>
      <c r="AY375" s="228" t="s">
        <v>153</v>
      </c>
    </row>
    <row r="376" spans="1:65" s="13" customFormat="1" ht="11.25">
      <c r="B376" s="207"/>
      <c r="C376" s="208"/>
      <c r="D376" s="209" t="s">
        <v>162</v>
      </c>
      <c r="E376" s="210" t="s">
        <v>20</v>
      </c>
      <c r="F376" s="211" t="s">
        <v>1277</v>
      </c>
      <c r="G376" s="208"/>
      <c r="H376" s="210" t="s">
        <v>20</v>
      </c>
      <c r="I376" s="212"/>
      <c r="J376" s="208"/>
      <c r="K376" s="208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162</v>
      </c>
      <c r="AU376" s="217" t="s">
        <v>78</v>
      </c>
      <c r="AV376" s="13" t="s">
        <v>76</v>
      </c>
      <c r="AW376" s="13" t="s">
        <v>31</v>
      </c>
      <c r="AX376" s="13" t="s">
        <v>69</v>
      </c>
      <c r="AY376" s="217" t="s">
        <v>153</v>
      </c>
    </row>
    <row r="377" spans="1:65" s="14" customFormat="1" ht="11.25">
      <c r="B377" s="218"/>
      <c r="C377" s="219"/>
      <c r="D377" s="209" t="s">
        <v>162</v>
      </c>
      <c r="E377" s="220" t="s">
        <v>20</v>
      </c>
      <c r="F377" s="221" t="s">
        <v>76</v>
      </c>
      <c r="G377" s="219"/>
      <c r="H377" s="222">
        <v>1</v>
      </c>
      <c r="I377" s="223"/>
      <c r="J377" s="219"/>
      <c r="K377" s="219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162</v>
      </c>
      <c r="AU377" s="228" t="s">
        <v>78</v>
      </c>
      <c r="AV377" s="14" t="s">
        <v>78</v>
      </c>
      <c r="AW377" s="14" t="s">
        <v>31</v>
      </c>
      <c r="AX377" s="14" t="s">
        <v>69</v>
      </c>
      <c r="AY377" s="228" t="s">
        <v>153</v>
      </c>
    </row>
    <row r="378" spans="1:65" s="13" customFormat="1" ht="11.25">
      <c r="B378" s="207"/>
      <c r="C378" s="208"/>
      <c r="D378" s="209" t="s">
        <v>162</v>
      </c>
      <c r="E378" s="210" t="s">
        <v>20</v>
      </c>
      <c r="F378" s="211" t="s">
        <v>1267</v>
      </c>
      <c r="G378" s="208"/>
      <c r="H378" s="210" t="s">
        <v>20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162</v>
      </c>
      <c r="AU378" s="217" t="s">
        <v>78</v>
      </c>
      <c r="AV378" s="13" t="s">
        <v>76</v>
      </c>
      <c r="AW378" s="13" t="s">
        <v>31</v>
      </c>
      <c r="AX378" s="13" t="s">
        <v>69</v>
      </c>
      <c r="AY378" s="217" t="s">
        <v>153</v>
      </c>
    </row>
    <row r="379" spans="1:65" s="14" customFormat="1" ht="11.25">
      <c r="B379" s="218"/>
      <c r="C379" s="219"/>
      <c r="D379" s="209" t="s">
        <v>162</v>
      </c>
      <c r="E379" s="220" t="s">
        <v>20</v>
      </c>
      <c r="F379" s="221" t="s">
        <v>92</v>
      </c>
      <c r="G379" s="219"/>
      <c r="H379" s="222">
        <v>3</v>
      </c>
      <c r="I379" s="223"/>
      <c r="J379" s="219"/>
      <c r="K379" s="219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162</v>
      </c>
      <c r="AU379" s="228" t="s">
        <v>78</v>
      </c>
      <c r="AV379" s="14" t="s">
        <v>78</v>
      </c>
      <c r="AW379" s="14" t="s">
        <v>31</v>
      </c>
      <c r="AX379" s="14" t="s">
        <v>69</v>
      </c>
      <c r="AY379" s="228" t="s">
        <v>153</v>
      </c>
    </row>
    <row r="380" spans="1:65" s="13" customFormat="1" ht="11.25">
      <c r="B380" s="207"/>
      <c r="C380" s="208"/>
      <c r="D380" s="209" t="s">
        <v>162</v>
      </c>
      <c r="E380" s="210" t="s">
        <v>20</v>
      </c>
      <c r="F380" s="211" t="s">
        <v>1289</v>
      </c>
      <c r="G380" s="208"/>
      <c r="H380" s="210" t="s">
        <v>20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162</v>
      </c>
      <c r="AU380" s="217" t="s">
        <v>78</v>
      </c>
      <c r="AV380" s="13" t="s">
        <v>76</v>
      </c>
      <c r="AW380" s="13" t="s">
        <v>31</v>
      </c>
      <c r="AX380" s="13" t="s">
        <v>69</v>
      </c>
      <c r="AY380" s="217" t="s">
        <v>153</v>
      </c>
    </row>
    <row r="381" spans="1:65" s="14" customFormat="1" ht="11.25">
      <c r="B381" s="218"/>
      <c r="C381" s="219"/>
      <c r="D381" s="209" t="s">
        <v>162</v>
      </c>
      <c r="E381" s="220" t="s">
        <v>20</v>
      </c>
      <c r="F381" s="221" t="s">
        <v>160</v>
      </c>
      <c r="G381" s="219"/>
      <c r="H381" s="222">
        <v>4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162</v>
      </c>
      <c r="AU381" s="228" t="s">
        <v>78</v>
      </c>
      <c r="AV381" s="14" t="s">
        <v>78</v>
      </c>
      <c r="AW381" s="14" t="s">
        <v>31</v>
      </c>
      <c r="AX381" s="14" t="s">
        <v>69</v>
      </c>
      <c r="AY381" s="228" t="s">
        <v>153</v>
      </c>
    </row>
    <row r="382" spans="1:65" s="13" customFormat="1" ht="11.25">
      <c r="B382" s="207"/>
      <c r="C382" s="208"/>
      <c r="D382" s="209" t="s">
        <v>162</v>
      </c>
      <c r="E382" s="210" t="s">
        <v>20</v>
      </c>
      <c r="F382" s="211" t="s">
        <v>1258</v>
      </c>
      <c r="G382" s="208"/>
      <c r="H382" s="210" t="s">
        <v>20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162</v>
      </c>
      <c r="AU382" s="217" t="s">
        <v>78</v>
      </c>
      <c r="AV382" s="13" t="s">
        <v>76</v>
      </c>
      <c r="AW382" s="13" t="s">
        <v>31</v>
      </c>
      <c r="AX382" s="13" t="s">
        <v>69</v>
      </c>
      <c r="AY382" s="217" t="s">
        <v>153</v>
      </c>
    </row>
    <row r="383" spans="1:65" s="14" customFormat="1" ht="11.25">
      <c r="B383" s="218"/>
      <c r="C383" s="219"/>
      <c r="D383" s="209" t="s">
        <v>162</v>
      </c>
      <c r="E383" s="220" t="s">
        <v>20</v>
      </c>
      <c r="F383" s="221" t="s">
        <v>160</v>
      </c>
      <c r="G383" s="219"/>
      <c r="H383" s="222">
        <v>4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162</v>
      </c>
      <c r="AU383" s="228" t="s">
        <v>78</v>
      </c>
      <c r="AV383" s="14" t="s">
        <v>78</v>
      </c>
      <c r="AW383" s="14" t="s">
        <v>31</v>
      </c>
      <c r="AX383" s="14" t="s">
        <v>69</v>
      </c>
      <c r="AY383" s="228" t="s">
        <v>153</v>
      </c>
    </row>
    <row r="384" spans="1:65" s="13" customFormat="1" ht="11.25">
      <c r="B384" s="207"/>
      <c r="C384" s="208"/>
      <c r="D384" s="209" t="s">
        <v>162</v>
      </c>
      <c r="E384" s="210" t="s">
        <v>20</v>
      </c>
      <c r="F384" s="211" t="s">
        <v>1281</v>
      </c>
      <c r="G384" s="208"/>
      <c r="H384" s="210" t="s">
        <v>20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162</v>
      </c>
      <c r="AU384" s="217" t="s">
        <v>78</v>
      </c>
      <c r="AV384" s="13" t="s">
        <v>76</v>
      </c>
      <c r="AW384" s="13" t="s">
        <v>31</v>
      </c>
      <c r="AX384" s="13" t="s">
        <v>69</v>
      </c>
      <c r="AY384" s="217" t="s">
        <v>153</v>
      </c>
    </row>
    <row r="385" spans="1:65" s="14" customFormat="1" ht="11.25">
      <c r="B385" s="218"/>
      <c r="C385" s="219"/>
      <c r="D385" s="209" t="s">
        <v>162</v>
      </c>
      <c r="E385" s="220" t="s">
        <v>20</v>
      </c>
      <c r="F385" s="221" t="s">
        <v>160</v>
      </c>
      <c r="G385" s="219"/>
      <c r="H385" s="222">
        <v>4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162</v>
      </c>
      <c r="AU385" s="228" t="s">
        <v>78</v>
      </c>
      <c r="AV385" s="14" t="s">
        <v>78</v>
      </c>
      <c r="AW385" s="14" t="s">
        <v>31</v>
      </c>
      <c r="AX385" s="14" t="s">
        <v>69</v>
      </c>
      <c r="AY385" s="228" t="s">
        <v>153</v>
      </c>
    </row>
    <row r="386" spans="1:65" s="13" customFormat="1" ht="11.25">
      <c r="B386" s="207"/>
      <c r="C386" s="208"/>
      <c r="D386" s="209" t="s">
        <v>162</v>
      </c>
      <c r="E386" s="210" t="s">
        <v>20</v>
      </c>
      <c r="F386" s="211" t="s">
        <v>1259</v>
      </c>
      <c r="G386" s="208"/>
      <c r="H386" s="210" t="s">
        <v>20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162</v>
      </c>
      <c r="AU386" s="217" t="s">
        <v>78</v>
      </c>
      <c r="AV386" s="13" t="s">
        <v>76</v>
      </c>
      <c r="AW386" s="13" t="s">
        <v>31</v>
      </c>
      <c r="AX386" s="13" t="s">
        <v>69</v>
      </c>
      <c r="AY386" s="217" t="s">
        <v>153</v>
      </c>
    </row>
    <row r="387" spans="1:65" s="14" customFormat="1" ht="11.25">
      <c r="B387" s="218"/>
      <c r="C387" s="219"/>
      <c r="D387" s="209" t="s">
        <v>162</v>
      </c>
      <c r="E387" s="220" t="s">
        <v>20</v>
      </c>
      <c r="F387" s="221" t="s">
        <v>78</v>
      </c>
      <c r="G387" s="219"/>
      <c r="H387" s="222">
        <v>2</v>
      </c>
      <c r="I387" s="223"/>
      <c r="J387" s="219"/>
      <c r="K387" s="219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162</v>
      </c>
      <c r="AU387" s="228" t="s">
        <v>78</v>
      </c>
      <c r="AV387" s="14" t="s">
        <v>78</v>
      </c>
      <c r="AW387" s="14" t="s">
        <v>31</v>
      </c>
      <c r="AX387" s="14" t="s">
        <v>69</v>
      </c>
      <c r="AY387" s="228" t="s">
        <v>153</v>
      </c>
    </row>
    <row r="388" spans="1:65" s="16" customFormat="1" ht="11.25">
      <c r="B388" s="240"/>
      <c r="C388" s="241"/>
      <c r="D388" s="209" t="s">
        <v>162</v>
      </c>
      <c r="E388" s="242" t="s">
        <v>20</v>
      </c>
      <c r="F388" s="243" t="s">
        <v>176</v>
      </c>
      <c r="G388" s="241"/>
      <c r="H388" s="244">
        <v>21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162</v>
      </c>
      <c r="AU388" s="250" t="s">
        <v>78</v>
      </c>
      <c r="AV388" s="16" t="s">
        <v>160</v>
      </c>
      <c r="AW388" s="16" t="s">
        <v>31</v>
      </c>
      <c r="AX388" s="16" t="s">
        <v>76</v>
      </c>
      <c r="AY388" s="250" t="s">
        <v>153</v>
      </c>
    </row>
    <row r="389" spans="1:65" s="2" customFormat="1" ht="24" customHeight="1">
      <c r="A389" s="36"/>
      <c r="B389" s="37"/>
      <c r="C389" s="194" t="s">
        <v>532</v>
      </c>
      <c r="D389" s="194" t="s">
        <v>155</v>
      </c>
      <c r="E389" s="195" t="s">
        <v>1424</v>
      </c>
      <c r="F389" s="196" t="s">
        <v>1422</v>
      </c>
      <c r="G389" s="197" t="s">
        <v>179</v>
      </c>
      <c r="H389" s="198">
        <v>10</v>
      </c>
      <c r="I389" s="199"/>
      <c r="J389" s="200">
        <f>ROUND(I389*H389,2)</f>
        <v>0</v>
      </c>
      <c r="K389" s="196" t="s">
        <v>159</v>
      </c>
      <c r="L389" s="41"/>
      <c r="M389" s="201" t="s">
        <v>20</v>
      </c>
      <c r="N389" s="202" t="s">
        <v>40</v>
      </c>
      <c r="O389" s="66"/>
      <c r="P389" s="203">
        <f>O389*H389</f>
        <v>0</v>
      </c>
      <c r="Q389" s="203">
        <v>0</v>
      </c>
      <c r="R389" s="203">
        <f>Q389*H389</f>
        <v>0</v>
      </c>
      <c r="S389" s="203">
        <v>0</v>
      </c>
      <c r="T389" s="204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5" t="s">
        <v>304</v>
      </c>
      <c r="AT389" s="205" t="s">
        <v>155</v>
      </c>
      <c r="AU389" s="205" t="s">
        <v>78</v>
      </c>
      <c r="AY389" s="19" t="s">
        <v>153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9" t="s">
        <v>76</v>
      </c>
      <c r="BK389" s="206">
        <f>ROUND(I389*H389,2)</f>
        <v>0</v>
      </c>
      <c r="BL389" s="19" t="s">
        <v>304</v>
      </c>
      <c r="BM389" s="205" t="s">
        <v>1425</v>
      </c>
    </row>
    <row r="390" spans="1:65" s="13" customFormat="1" ht="11.25">
      <c r="B390" s="207"/>
      <c r="C390" s="208"/>
      <c r="D390" s="209" t="s">
        <v>162</v>
      </c>
      <c r="E390" s="210" t="s">
        <v>20</v>
      </c>
      <c r="F390" s="211" t="s">
        <v>1277</v>
      </c>
      <c r="G390" s="208"/>
      <c r="H390" s="210" t="s">
        <v>20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162</v>
      </c>
      <c r="AU390" s="217" t="s">
        <v>78</v>
      </c>
      <c r="AV390" s="13" t="s">
        <v>76</v>
      </c>
      <c r="AW390" s="13" t="s">
        <v>31</v>
      </c>
      <c r="AX390" s="13" t="s">
        <v>69</v>
      </c>
      <c r="AY390" s="217" t="s">
        <v>153</v>
      </c>
    </row>
    <row r="391" spans="1:65" s="13" customFormat="1" ht="11.25">
      <c r="B391" s="207"/>
      <c r="C391" s="208"/>
      <c r="D391" s="209" t="s">
        <v>162</v>
      </c>
      <c r="E391" s="210" t="s">
        <v>20</v>
      </c>
      <c r="F391" s="211" t="s">
        <v>1267</v>
      </c>
      <c r="G391" s="208"/>
      <c r="H391" s="210" t="s">
        <v>20</v>
      </c>
      <c r="I391" s="212"/>
      <c r="J391" s="208"/>
      <c r="K391" s="208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162</v>
      </c>
      <c r="AU391" s="217" t="s">
        <v>78</v>
      </c>
      <c r="AV391" s="13" t="s">
        <v>76</v>
      </c>
      <c r="AW391" s="13" t="s">
        <v>31</v>
      </c>
      <c r="AX391" s="13" t="s">
        <v>69</v>
      </c>
      <c r="AY391" s="217" t="s">
        <v>153</v>
      </c>
    </row>
    <row r="392" spans="1:65" s="14" customFormat="1" ht="11.25">
      <c r="B392" s="218"/>
      <c r="C392" s="219"/>
      <c r="D392" s="209" t="s">
        <v>162</v>
      </c>
      <c r="E392" s="220" t="s">
        <v>20</v>
      </c>
      <c r="F392" s="221" t="s">
        <v>76</v>
      </c>
      <c r="G392" s="219"/>
      <c r="H392" s="222">
        <v>1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162</v>
      </c>
      <c r="AU392" s="228" t="s">
        <v>78</v>
      </c>
      <c r="AV392" s="14" t="s">
        <v>78</v>
      </c>
      <c r="AW392" s="14" t="s">
        <v>31</v>
      </c>
      <c r="AX392" s="14" t="s">
        <v>69</v>
      </c>
      <c r="AY392" s="228" t="s">
        <v>153</v>
      </c>
    </row>
    <row r="393" spans="1:65" s="13" customFormat="1" ht="11.25">
      <c r="B393" s="207"/>
      <c r="C393" s="208"/>
      <c r="D393" s="209" t="s">
        <v>162</v>
      </c>
      <c r="E393" s="210" t="s">
        <v>20</v>
      </c>
      <c r="F393" s="211" t="s">
        <v>1255</v>
      </c>
      <c r="G393" s="208"/>
      <c r="H393" s="210" t="s">
        <v>20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162</v>
      </c>
      <c r="AU393" s="217" t="s">
        <v>78</v>
      </c>
      <c r="AV393" s="13" t="s">
        <v>76</v>
      </c>
      <c r="AW393" s="13" t="s">
        <v>31</v>
      </c>
      <c r="AX393" s="13" t="s">
        <v>69</v>
      </c>
      <c r="AY393" s="217" t="s">
        <v>153</v>
      </c>
    </row>
    <row r="394" spans="1:65" s="14" customFormat="1" ht="11.25">
      <c r="B394" s="218"/>
      <c r="C394" s="219"/>
      <c r="D394" s="209" t="s">
        <v>162</v>
      </c>
      <c r="E394" s="220" t="s">
        <v>20</v>
      </c>
      <c r="F394" s="221" t="s">
        <v>76</v>
      </c>
      <c r="G394" s="219"/>
      <c r="H394" s="222">
        <v>1</v>
      </c>
      <c r="I394" s="223"/>
      <c r="J394" s="219"/>
      <c r="K394" s="219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162</v>
      </c>
      <c r="AU394" s="228" t="s">
        <v>78</v>
      </c>
      <c r="AV394" s="14" t="s">
        <v>78</v>
      </c>
      <c r="AW394" s="14" t="s">
        <v>31</v>
      </c>
      <c r="AX394" s="14" t="s">
        <v>69</v>
      </c>
      <c r="AY394" s="228" t="s">
        <v>153</v>
      </c>
    </row>
    <row r="395" spans="1:65" s="13" customFormat="1" ht="11.25">
      <c r="B395" s="207"/>
      <c r="C395" s="208"/>
      <c r="D395" s="209" t="s">
        <v>162</v>
      </c>
      <c r="E395" s="210" t="s">
        <v>20</v>
      </c>
      <c r="F395" s="211" t="s">
        <v>1289</v>
      </c>
      <c r="G395" s="208"/>
      <c r="H395" s="210" t="s">
        <v>20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162</v>
      </c>
      <c r="AU395" s="217" t="s">
        <v>78</v>
      </c>
      <c r="AV395" s="13" t="s">
        <v>76</v>
      </c>
      <c r="AW395" s="13" t="s">
        <v>31</v>
      </c>
      <c r="AX395" s="13" t="s">
        <v>69</v>
      </c>
      <c r="AY395" s="217" t="s">
        <v>153</v>
      </c>
    </row>
    <row r="396" spans="1:65" s="14" customFormat="1" ht="11.25">
      <c r="B396" s="218"/>
      <c r="C396" s="219"/>
      <c r="D396" s="209" t="s">
        <v>162</v>
      </c>
      <c r="E396" s="220" t="s">
        <v>20</v>
      </c>
      <c r="F396" s="221" t="s">
        <v>78</v>
      </c>
      <c r="G396" s="219"/>
      <c r="H396" s="222">
        <v>2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162</v>
      </c>
      <c r="AU396" s="228" t="s">
        <v>78</v>
      </c>
      <c r="AV396" s="14" t="s">
        <v>78</v>
      </c>
      <c r="AW396" s="14" t="s">
        <v>31</v>
      </c>
      <c r="AX396" s="14" t="s">
        <v>69</v>
      </c>
      <c r="AY396" s="228" t="s">
        <v>153</v>
      </c>
    </row>
    <row r="397" spans="1:65" s="13" customFormat="1" ht="11.25">
      <c r="B397" s="207"/>
      <c r="C397" s="208"/>
      <c r="D397" s="209" t="s">
        <v>162</v>
      </c>
      <c r="E397" s="210" t="s">
        <v>20</v>
      </c>
      <c r="F397" s="211" t="s">
        <v>1258</v>
      </c>
      <c r="G397" s="208"/>
      <c r="H397" s="210" t="s">
        <v>20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162</v>
      </c>
      <c r="AU397" s="217" t="s">
        <v>78</v>
      </c>
      <c r="AV397" s="13" t="s">
        <v>76</v>
      </c>
      <c r="AW397" s="13" t="s">
        <v>31</v>
      </c>
      <c r="AX397" s="13" t="s">
        <v>69</v>
      </c>
      <c r="AY397" s="217" t="s">
        <v>153</v>
      </c>
    </row>
    <row r="398" spans="1:65" s="14" customFormat="1" ht="11.25">
      <c r="B398" s="218"/>
      <c r="C398" s="219"/>
      <c r="D398" s="209" t="s">
        <v>162</v>
      </c>
      <c r="E398" s="220" t="s">
        <v>20</v>
      </c>
      <c r="F398" s="221" t="s">
        <v>78</v>
      </c>
      <c r="G398" s="219"/>
      <c r="H398" s="222">
        <v>2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162</v>
      </c>
      <c r="AU398" s="228" t="s">
        <v>78</v>
      </c>
      <c r="AV398" s="14" t="s">
        <v>78</v>
      </c>
      <c r="AW398" s="14" t="s">
        <v>31</v>
      </c>
      <c r="AX398" s="14" t="s">
        <v>69</v>
      </c>
      <c r="AY398" s="228" t="s">
        <v>153</v>
      </c>
    </row>
    <row r="399" spans="1:65" s="13" customFormat="1" ht="11.25">
      <c r="B399" s="207"/>
      <c r="C399" s="208"/>
      <c r="D399" s="209" t="s">
        <v>162</v>
      </c>
      <c r="E399" s="210" t="s">
        <v>20</v>
      </c>
      <c r="F399" s="211" t="s">
        <v>1281</v>
      </c>
      <c r="G399" s="208"/>
      <c r="H399" s="210" t="s">
        <v>20</v>
      </c>
      <c r="I399" s="212"/>
      <c r="J399" s="208"/>
      <c r="K399" s="208"/>
      <c r="L399" s="213"/>
      <c r="M399" s="214"/>
      <c r="N399" s="215"/>
      <c r="O399" s="215"/>
      <c r="P399" s="215"/>
      <c r="Q399" s="215"/>
      <c r="R399" s="215"/>
      <c r="S399" s="215"/>
      <c r="T399" s="216"/>
      <c r="AT399" s="217" t="s">
        <v>162</v>
      </c>
      <c r="AU399" s="217" t="s">
        <v>78</v>
      </c>
      <c r="AV399" s="13" t="s">
        <v>76</v>
      </c>
      <c r="AW399" s="13" t="s">
        <v>31</v>
      </c>
      <c r="AX399" s="13" t="s">
        <v>69</v>
      </c>
      <c r="AY399" s="217" t="s">
        <v>153</v>
      </c>
    </row>
    <row r="400" spans="1:65" s="14" customFormat="1" ht="11.25">
      <c r="B400" s="218"/>
      <c r="C400" s="219"/>
      <c r="D400" s="209" t="s">
        <v>162</v>
      </c>
      <c r="E400" s="220" t="s">
        <v>20</v>
      </c>
      <c r="F400" s="221" t="s">
        <v>78</v>
      </c>
      <c r="G400" s="219"/>
      <c r="H400" s="222">
        <v>2</v>
      </c>
      <c r="I400" s="223"/>
      <c r="J400" s="219"/>
      <c r="K400" s="219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162</v>
      </c>
      <c r="AU400" s="228" t="s">
        <v>78</v>
      </c>
      <c r="AV400" s="14" t="s">
        <v>78</v>
      </c>
      <c r="AW400" s="14" t="s">
        <v>31</v>
      </c>
      <c r="AX400" s="14" t="s">
        <v>69</v>
      </c>
      <c r="AY400" s="228" t="s">
        <v>153</v>
      </c>
    </row>
    <row r="401" spans="1:65" s="13" customFormat="1" ht="11.25">
      <c r="B401" s="207"/>
      <c r="C401" s="208"/>
      <c r="D401" s="209" t="s">
        <v>162</v>
      </c>
      <c r="E401" s="210" t="s">
        <v>20</v>
      </c>
      <c r="F401" s="211" t="s">
        <v>1259</v>
      </c>
      <c r="G401" s="208"/>
      <c r="H401" s="210" t="s">
        <v>20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162</v>
      </c>
      <c r="AU401" s="217" t="s">
        <v>78</v>
      </c>
      <c r="AV401" s="13" t="s">
        <v>76</v>
      </c>
      <c r="AW401" s="13" t="s">
        <v>31</v>
      </c>
      <c r="AX401" s="13" t="s">
        <v>69</v>
      </c>
      <c r="AY401" s="217" t="s">
        <v>153</v>
      </c>
    </row>
    <row r="402" spans="1:65" s="14" customFormat="1" ht="11.25">
      <c r="B402" s="218"/>
      <c r="C402" s="219"/>
      <c r="D402" s="209" t="s">
        <v>162</v>
      </c>
      <c r="E402" s="220" t="s">
        <v>20</v>
      </c>
      <c r="F402" s="221" t="s">
        <v>78</v>
      </c>
      <c r="G402" s="219"/>
      <c r="H402" s="222">
        <v>2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162</v>
      </c>
      <c r="AU402" s="228" t="s">
        <v>78</v>
      </c>
      <c r="AV402" s="14" t="s">
        <v>78</v>
      </c>
      <c r="AW402" s="14" t="s">
        <v>31</v>
      </c>
      <c r="AX402" s="14" t="s">
        <v>69</v>
      </c>
      <c r="AY402" s="228" t="s">
        <v>153</v>
      </c>
    </row>
    <row r="403" spans="1:65" s="16" customFormat="1" ht="11.25">
      <c r="B403" s="240"/>
      <c r="C403" s="241"/>
      <c r="D403" s="209" t="s">
        <v>162</v>
      </c>
      <c r="E403" s="242" t="s">
        <v>20</v>
      </c>
      <c r="F403" s="243" t="s">
        <v>176</v>
      </c>
      <c r="G403" s="241"/>
      <c r="H403" s="244">
        <v>10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AT403" s="250" t="s">
        <v>162</v>
      </c>
      <c r="AU403" s="250" t="s">
        <v>78</v>
      </c>
      <c r="AV403" s="16" t="s">
        <v>160</v>
      </c>
      <c r="AW403" s="16" t="s">
        <v>31</v>
      </c>
      <c r="AX403" s="16" t="s">
        <v>76</v>
      </c>
      <c r="AY403" s="250" t="s">
        <v>153</v>
      </c>
    </row>
    <row r="404" spans="1:65" s="2" customFormat="1" ht="36" customHeight="1">
      <c r="A404" s="36"/>
      <c r="B404" s="37"/>
      <c r="C404" s="194" t="s">
        <v>538</v>
      </c>
      <c r="D404" s="194" t="s">
        <v>155</v>
      </c>
      <c r="E404" s="195" t="s">
        <v>1426</v>
      </c>
      <c r="F404" s="196" t="s">
        <v>1427</v>
      </c>
      <c r="G404" s="197" t="s">
        <v>274</v>
      </c>
      <c r="H404" s="198">
        <v>149.21299999999999</v>
      </c>
      <c r="I404" s="199"/>
      <c r="J404" s="200">
        <f>ROUND(I404*H404,2)</f>
        <v>0</v>
      </c>
      <c r="K404" s="196" t="s">
        <v>159</v>
      </c>
      <c r="L404" s="41"/>
      <c r="M404" s="201" t="s">
        <v>20</v>
      </c>
      <c r="N404" s="202" t="s">
        <v>40</v>
      </c>
      <c r="O404" s="66"/>
      <c r="P404" s="203">
        <f>O404*H404</f>
        <v>0</v>
      </c>
      <c r="Q404" s="203">
        <v>1.8979500000000001E-4</v>
      </c>
      <c r="R404" s="203">
        <f>Q404*H404</f>
        <v>2.8319881335000002E-2</v>
      </c>
      <c r="S404" s="203">
        <v>0</v>
      </c>
      <c r="T404" s="204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5" t="s">
        <v>304</v>
      </c>
      <c r="AT404" s="205" t="s">
        <v>155</v>
      </c>
      <c r="AU404" s="205" t="s">
        <v>78</v>
      </c>
      <c r="AY404" s="19" t="s">
        <v>153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9" t="s">
        <v>76</v>
      </c>
      <c r="BK404" s="206">
        <f>ROUND(I404*H404,2)</f>
        <v>0</v>
      </c>
      <c r="BL404" s="19" t="s">
        <v>304</v>
      </c>
      <c r="BM404" s="205" t="s">
        <v>1428</v>
      </c>
    </row>
    <row r="405" spans="1:65" s="14" customFormat="1" ht="11.25">
      <c r="B405" s="218"/>
      <c r="C405" s="219"/>
      <c r="D405" s="209" t="s">
        <v>162</v>
      </c>
      <c r="E405" s="220" t="s">
        <v>20</v>
      </c>
      <c r="F405" s="221" t="s">
        <v>1429</v>
      </c>
      <c r="G405" s="219"/>
      <c r="H405" s="222">
        <v>129.75</v>
      </c>
      <c r="I405" s="223"/>
      <c r="J405" s="219"/>
      <c r="K405" s="219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162</v>
      </c>
      <c r="AU405" s="228" t="s">
        <v>78</v>
      </c>
      <c r="AV405" s="14" t="s">
        <v>78</v>
      </c>
      <c r="AW405" s="14" t="s">
        <v>31</v>
      </c>
      <c r="AX405" s="14" t="s">
        <v>69</v>
      </c>
      <c r="AY405" s="228" t="s">
        <v>153</v>
      </c>
    </row>
    <row r="406" spans="1:65" s="14" customFormat="1" ht="11.25">
      <c r="B406" s="218"/>
      <c r="C406" s="219"/>
      <c r="D406" s="209" t="s">
        <v>162</v>
      </c>
      <c r="E406" s="220" t="s">
        <v>20</v>
      </c>
      <c r="F406" s="221" t="s">
        <v>1430</v>
      </c>
      <c r="G406" s="219"/>
      <c r="H406" s="222">
        <v>19.463000000000001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162</v>
      </c>
      <c r="AU406" s="228" t="s">
        <v>78</v>
      </c>
      <c r="AV406" s="14" t="s">
        <v>78</v>
      </c>
      <c r="AW406" s="14" t="s">
        <v>31</v>
      </c>
      <c r="AX406" s="14" t="s">
        <v>69</v>
      </c>
      <c r="AY406" s="228" t="s">
        <v>153</v>
      </c>
    </row>
    <row r="407" spans="1:65" s="16" customFormat="1" ht="11.25">
      <c r="B407" s="240"/>
      <c r="C407" s="241"/>
      <c r="D407" s="209" t="s">
        <v>162</v>
      </c>
      <c r="E407" s="242" t="s">
        <v>20</v>
      </c>
      <c r="F407" s="243" t="s">
        <v>176</v>
      </c>
      <c r="G407" s="241"/>
      <c r="H407" s="244">
        <v>149.21299999999999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162</v>
      </c>
      <c r="AU407" s="250" t="s">
        <v>78</v>
      </c>
      <c r="AV407" s="16" t="s">
        <v>160</v>
      </c>
      <c r="AW407" s="16" t="s">
        <v>31</v>
      </c>
      <c r="AX407" s="16" t="s">
        <v>76</v>
      </c>
      <c r="AY407" s="250" t="s">
        <v>153</v>
      </c>
    </row>
    <row r="408" spans="1:65" s="2" customFormat="1" ht="24" customHeight="1">
      <c r="A408" s="36"/>
      <c r="B408" s="37"/>
      <c r="C408" s="194" t="s">
        <v>542</v>
      </c>
      <c r="D408" s="194" t="s">
        <v>155</v>
      </c>
      <c r="E408" s="195" t="s">
        <v>1431</v>
      </c>
      <c r="F408" s="196" t="s">
        <v>1432</v>
      </c>
      <c r="G408" s="197" t="s">
        <v>736</v>
      </c>
      <c r="H408" s="198">
        <v>1</v>
      </c>
      <c r="I408" s="199"/>
      <c r="J408" s="200">
        <f>ROUND(I408*H408,2)</f>
        <v>0</v>
      </c>
      <c r="K408" s="196" t="s">
        <v>20</v>
      </c>
      <c r="L408" s="41"/>
      <c r="M408" s="201" t="s">
        <v>20</v>
      </c>
      <c r="N408" s="202" t="s">
        <v>40</v>
      </c>
      <c r="O408" s="66"/>
      <c r="P408" s="203">
        <f>O408*H408</f>
        <v>0</v>
      </c>
      <c r="Q408" s="203">
        <v>0</v>
      </c>
      <c r="R408" s="203">
        <f>Q408*H408</f>
        <v>0</v>
      </c>
      <c r="S408" s="203">
        <v>0</v>
      </c>
      <c r="T408" s="204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5" t="s">
        <v>304</v>
      </c>
      <c r="AT408" s="205" t="s">
        <v>155</v>
      </c>
      <c r="AU408" s="205" t="s">
        <v>78</v>
      </c>
      <c r="AY408" s="19" t="s">
        <v>153</v>
      </c>
      <c r="BE408" s="206">
        <f>IF(N408="základní",J408,0)</f>
        <v>0</v>
      </c>
      <c r="BF408" s="206">
        <f>IF(N408="snížená",J408,0)</f>
        <v>0</v>
      </c>
      <c r="BG408" s="206">
        <f>IF(N408="zákl. přenesená",J408,0)</f>
        <v>0</v>
      </c>
      <c r="BH408" s="206">
        <f>IF(N408="sníž. přenesená",J408,0)</f>
        <v>0</v>
      </c>
      <c r="BI408" s="206">
        <f>IF(N408="nulová",J408,0)</f>
        <v>0</v>
      </c>
      <c r="BJ408" s="19" t="s">
        <v>76</v>
      </c>
      <c r="BK408" s="206">
        <f>ROUND(I408*H408,2)</f>
        <v>0</v>
      </c>
      <c r="BL408" s="19" t="s">
        <v>304</v>
      </c>
      <c r="BM408" s="205" t="s">
        <v>1433</v>
      </c>
    </row>
    <row r="409" spans="1:65" s="2" customFormat="1" ht="58.5">
      <c r="A409" s="36"/>
      <c r="B409" s="37"/>
      <c r="C409" s="38"/>
      <c r="D409" s="209" t="s">
        <v>315</v>
      </c>
      <c r="E409" s="38"/>
      <c r="F409" s="251" t="s">
        <v>1434</v>
      </c>
      <c r="G409" s="38"/>
      <c r="H409" s="38"/>
      <c r="I409" s="117"/>
      <c r="J409" s="38"/>
      <c r="K409" s="38"/>
      <c r="L409" s="41"/>
      <c r="M409" s="252"/>
      <c r="N409" s="253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315</v>
      </c>
      <c r="AU409" s="19" t="s">
        <v>78</v>
      </c>
    </row>
    <row r="410" spans="1:65" s="2" customFormat="1" ht="36" customHeight="1">
      <c r="A410" s="36"/>
      <c r="B410" s="37"/>
      <c r="C410" s="194" t="s">
        <v>546</v>
      </c>
      <c r="D410" s="194" t="s">
        <v>155</v>
      </c>
      <c r="E410" s="195" t="s">
        <v>1435</v>
      </c>
      <c r="F410" s="196" t="s">
        <v>1436</v>
      </c>
      <c r="G410" s="197" t="s">
        <v>201</v>
      </c>
      <c r="H410" s="198">
        <v>0.125</v>
      </c>
      <c r="I410" s="199"/>
      <c r="J410" s="200">
        <f>ROUND(I410*H410,2)</f>
        <v>0</v>
      </c>
      <c r="K410" s="196" t="s">
        <v>159</v>
      </c>
      <c r="L410" s="41"/>
      <c r="M410" s="201" t="s">
        <v>20</v>
      </c>
      <c r="N410" s="202" t="s">
        <v>40</v>
      </c>
      <c r="O410" s="66"/>
      <c r="P410" s="203">
        <f>O410*H410</f>
        <v>0</v>
      </c>
      <c r="Q410" s="203">
        <v>0</v>
      </c>
      <c r="R410" s="203">
        <f>Q410*H410</f>
        <v>0</v>
      </c>
      <c r="S410" s="203">
        <v>0</v>
      </c>
      <c r="T410" s="204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05" t="s">
        <v>304</v>
      </c>
      <c r="AT410" s="205" t="s">
        <v>155</v>
      </c>
      <c r="AU410" s="205" t="s">
        <v>78</v>
      </c>
      <c r="AY410" s="19" t="s">
        <v>153</v>
      </c>
      <c r="BE410" s="206">
        <f>IF(N410="základní",J410,0)</f>
        <v>0</v>
      </c>
      <c r="BF410" s="206">
        <f>IF(N410="snížená",J410,0)</f>
        <v>0</v>
      </c>
      <c r="BG410" s="206">
        <f>IF(N410="zákl. přenesená",J410,0)</f>
        <v>0</v>
      </c>
      <c r="BH410" s="206">
        <f>IF(N410="sníž. přenesená",J410,0)</f>
        <v>0</v>
      </c>
      <c r="BI410" s="206">
        <f>IF(N410="nulová",J410,0)</f>
        <v>0</v>
      </c>
      <c r="BJ410" s="19" t="s">
        <v>76</v>
      </c>
      <c r="BK410" s="206">
        <f>ROUND(I410*H410,2)</f>
        <v>0</v>
      </c>
      <c r="BL410" s="19" t="s">
        <v>304</v>
      </c>
      <c r="BM410" s="205" t="s">
        <v>1437</v>
      </c>
    </row>
    <row r="411" spans="1:65" s="2" customFormat="1" ht="48" customHeight="1">
      <c r="A411" s="36"/>
      <c r="B411" s="37"/>
      <c r="C411" s="194" t="s">
        <v>552</v>
      </c>
      <c r="D411" s="194" t="s">
        <v>155</v>
      </c>
      <c r="E411" s="195" t="s">
        <v>1438</v>
      </c>
      <c r="F411" s="196" t="s">
        <v>1439</v>
      </c>
      <c r="G411" s="197" t="s">
        <v>201</v>
      </c>
      <c r="H411" s="198">
        <v>0.125</v>
      </c>
      <c r="I411" s="199"/>
      <c r="J411" s="200">
        <f>ROUND(I411*H411,2)</f>
        <v>0</v>
      </c>
      <c r="K411" s="196" t="s">
        <v>159</v>
      </c>
      <c r="L411" s="41"/>
      <c r="M411" s="201" t="s">
        <v>20</v>
      </c>
      <c r="N411" s="202" t="s">
        <v>40</v>
      </c>
      <c r="O411" s="66"/>
      <c r="P411" s="203">
        <f>O411*H411</f>
        <v>0</v>
      </c>
      <c r="Q411" s="203">
        <v>0</v>
      </c>
      <c r="R411" s="203">
        <f>Q411*H411</f>
        <v>0</v>
      </c>
      <c r="S411" s="203">
        <v>0</v>
      </c>
      <c r="T411" s="204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5" t="s">
        <v>304</v>
      </c>
      <c r="AT411" s="205" t="s">
        <v>155</v>
      </c>
      <c r="AU411" s="205" t="s">
        <v>78</v>
      </c>
      <c r="AY411" s="19" t="s">
        <v>153</v>
      </c>
      <c r="BE411" s="206">
        <f>IF(N411="základní",J411,0)</f>
        <v>0</v>
      </c>
      <c r="BF411" s="206">
        <f>IF(N411="snížená",J411,0)</f>
        <v>0</v>
      </c>
      <c r="BG411" s="206">
        <f>IF(N411="zákl. přenesená",J411,0)</f>
        <v>0</v>
      </c>
      <c r="BH411" s="206">
        <f>IF(N411="sníž. přenesená",J411,0)</f>
        <v>0</v>
      </c>
      <c r="BI411" s="206">
        <f>IF(N411="nulová",J411,0)</f>
        <v>0</v>
      </c>
      <c r="BJ411" s="19" t="s">
        <v>76</v>
      </c>
      <c r="BK411" s="206">
        <f>ROUND(I411*H411,2)</f>
        <v>0</v>
      </c>
      <c r="BL411" s="19" t="s">
        <v>304</v>
      </c>
      <c r="BM411" s="205" t="s">
        <v>1440</v>
      </c>
    </row>
    <row r="412" spans="1:65" s="2" customFormat="1" ht="48" customHeight="1">
      <c r="A412" s="36"/>
      <c r="B412" s="37"/>
      <c r="C412" s="194" t="s">
        <v>556</v>
      </c>
      <c r="D412" s="194" t="s">
        <v>155</v>
      </c>
      <c r="E412" s="195" t="s">
        <v>1441</v>
      </c>
      <c r="F412" s="196" t="s">
        <v>1442</v>
      </c>
      <c r="G412" s="197" t="s">
        <v>201</v>
      </c>
      <c r="H412" s="198">
        <v>0.125</v>
      </c>
      <c r="I412" s="199"/>
      <c r="J412" s="200">
        <f>ROUND(I412*H412,2)</f>
        <v>0</v>
      </c>
      <c r="K412" s="196" t="s">
        <v>159</v>
      </c>
      <c r="L412" s="41"/>
      <c r="M412" s="201" t="s">
        <v>20</v>
      </c>
      <c r="N412" s="202" t="s">
        <v>40</v>
      </c>
      <c r="O412" s="66"/>
      <c r="P412" s="203">
        <f>O412*H412</f>
        <v>0</v>
      </c>
      <c r="Q412" s="203">
        <v>0</v>
      </c>
      <c r="R412" s="203">
        <f>Q412*H412</f>
        <v>0</v>
      </c>
      <c r="S412" s="203">
        <v>0</v>
      </c>
      <c r="T412" s="204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5" t="s">
        <v>304</v>
      </c>
      <c r="AT412" s="205" t="s">
        <v>155</v>
      </c>
      <c r="AU412" s="205" t="s">
        <v>78</v>
      </c>
      <c r="AY412" s="19" t="s">
        <v>153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9" t="s">
        <v>76</v>
      </c>
      <c r="BK412" s="206">
        <f>ROUND(I412*H412,2)</f>
        <v>0</v>
      </c>
      <c r="BL412" s="19" t="s">
        <v>304</v>
      </c>
      <c r="BM412" s="205" t="s">
        <v>1443</v>
      </c>
    </row>
    <row r="413" spans="1:65" s="12" customFormat="1" ht="22.9" customHeight="1">
      <c r="B413" s="178"/>
      <c r="C413" s="179"/>
      <c r="D413" s="180" t="s">
        <v>68</v>
      </c>
      <c r="E413" s="192" t="s">
        <v>1444</v>
      </c>
      <c r="F413" s="192" t="s">
        <v>1445</v>
      </c>
      <c r="G413" s="179"/>
      <c r="H413" s="179"/>
      <c r="I413" s="182"/>
      <c r="J413" s="193">
        <f>BK413</f>
        <v>0</v>
      </c>
      <c r="K413" s="179"/>
      <c r="L413" s="184"/>
      <c r="M413" s="185"/>
      <c r="N413" s="186"/>
      <c r="O413" s="186"/>
      <c r="P413" s="187">
        <f>SUM(P414:P426)</f>
        <v>0</v>
      </c>
      <c r="Q413" s="186"/>
      <c r="R413" s="187">
        <f>SUM(R414:R426)</f>
        <v>0.19569127679999998</v>
      </c>
      <c r="S413" s="186"/>
      <c r="T413" s="188">
        <f>SUM(T414:T426)</f>
        <v>0</v>
      </c>
      <c r="AR413" s="189" t="s">
        <v>78</v>
      </c>
      <c r="AT413" s="190" t="s">
        <v>68</v>
      </c>
      <c r="AU413" s="190" t="s">
        <v>76</v>
      </c>
      <c r="AY413" s="189" t="s">
        <v>153</v>
      </c>
      <c r="BK413" s="191">
        <f>SUM(BK414:BK426)</f>
        <v>0</v>
      </c>
    </row>
    <row r="414" spans="1:65" s="2" customFormat="1" ht="24" customHeight="1">
      <c r="A414" s="36"/>
      <c r="B414" s="37"/>
      <c r="C414" s="194" t="s">
        <v>564</v>
      </c>
      <c r="D414" s="194" t="s">
        <v>155</v>
      </c>
      <c r="E414" s="195" t="s">
        <v>1446</v>
      </c>
      <c r="F414" s="196" t="s">
        <v>1447</v>
      </c>
      <c r="G414" s="197" t="s">
        <v>736</v>
      </c>
      <c r="H414" s="198">
        <v>3</v>
      </c>
      <c r="I414" s="199"/>
      <c r="J414" s="200">
        <f t="shared" ref="J414:J422" si="0">ROUND(I414*H414,2)</f>
        <v>0</v>
      </c>
      <c r="K414" s="196" t="s">
        <v>159</v>
      </c>
      <c r="L414" s="41"/>
      <c r="M414" s="201" t="s">
        <v>20</v>
      </c>
      <c r="N414" s="202" t="s">
        <v>40</v>
      </c>
      <c r="O414" s="66"/>
      <c r="P414" s="203">
        <f t="shared" ref="P414:P422" si="1">O414*H414</f>
        <v>0</v>
      </c>
      <c r="Q414" s="203">
        <v>3.8186269999999998E-3</v>
      </c>
      <c r="R414" s="203">
        <f t="shared" ref="R414:R422" si="2">Q414*H414</f>
        <v>1.1455880999999999E-2</v>
      </c>
      <c r="S414" s="203">
        <v>0</v>
      </c>
      <c r="T414" s="204">
        <f t="shared" ref="T414:T422" si="3"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05" t="s">
        <v>304</v>
      </c>
      <c r="AT414" s="205" t="s">
        <v>155</v>
      </c>
      <c r="AU414" s="205" t="s">
        <v>78</v>
      </c>
      <c r="AY414" s="19" t="s">
        <v>153</v>
      </c>
      <c r="BE414" s="206">
        <f t="shared" ref="BE414:BE422" si="4">IF(N414="základní",J414,0)</f>
        <v>0</v>
      </c>
      <c r="BF414" s="206">
        <f t="shared" ref="BF414:BF422" si="5">IF(N414="snížená",J414,0)</f>
        <v>0</v>
      </c>
      <c r="BG414" s="206">
        <f t="shared" ref="BG414:BG422" si="6">IF(N414="zákl. přenesená",J414,0)</f>
        <v>0</v>
      </c>
      <c r="BH414" s="206">
        <f t="shared" ref="BH414:BH422" si="7">IF(N414="sníž. přenesená",J414,0)</f>
        <v>0</v>
      </c>
      <c r="BI414" s="206">
        <f t="shared" ref="BI414:BI422" si="8">IF(N414="nulová",J414,0)</f>
        <v>0</v>
      </c>
      <c r="BJ414" s="19" t="s">
        <v>76</v>
      </c>
      <c r="BK414" s="206">
        <f t="shared" ref="BK414:BK422" si="9">ROUND(I414*H414,2)</f>
        <v>0</v>
      </c>
      <c r="BL414" s="19" t="s">
        <v>304</v>
      </c>
      <c r="BM414" s="205" t="s">
        <v>1448</v>
      </c>
    </row>
    <row r="415" spans="1:65" s="2" customFormat="1" ht="24" customHeight="1">
      <c r="A415" s="36"/>
      <c r="B415" s="37"/>
      <c r="C415" s="194" t="s">
        <v>574</v>
      </c>
      <c r="D415" s="194" t="s">
        <v>155</v>
      </c>
      <c r="E415" s="195" t="s">
        <v>1449</v>
      </c>
      <c r="F415" s="196" t="s">
        <v>1450</v>
      </c>
      <c r="G415" s="197" t="s">
        <v>736</v>
      </c>
      <c r="H415" s="198">
        <v>3</v>
      </c>
      <c r="I415" s="199"/>
      <c r="J415" s="200">
        <f t="shared" si="0"/>
        <v>0</v>
      </c>
      <c r="K415" s="196" t="s">
        <v>159</v>
      </c>
      <c r="L415" s="41"/>
      <c r="M415" s="201" t="s">
        <v>20</v>
      </c>
      <c r="N415" s="202" t="s">
        <v>40</v>
      </c>
      <c r="O415" s="66"/>
      <c r="P415" s="203">
        <f t="shared" si="1"/>
        <v>0</v>
      </c>
      <c r="Q415" s="203">
        <v>1.69188363E-2</v>
      </c>
      <c r="R415" s="203">
        <f t="shared" si="2"/>
        <v>5.0756508899999997E-2</v>
      </c>
      <c r="S415" s="203">
        <v>0</v>
      </c>
      <c r="T415" s="204">
        <f t="shared" si="3"/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05" t="s">
        <v>304</v>
      </c>
      <c r="AT415" s="205" t="s">
        <v>155</v>
      </c>
      <c r="AU415" s="205" t="s">
        <v>78</v>
      </c>
      <c r="AY415" s="19" t="s">
        <v>153</v>
      </c>
      <c r="BE415" s="206">
        <f t="shared" si="4"/>
        <v>0</v>
      </c>
      <c r="BF415" s="206">
        <f t="shared" si="5"/>
        <v>0</v>
      </c>
      <c r="BG415" s="206">
        <f t="shared" si="6"/>
        <v>0</v>
      </c>
      <c r="BH415" s="206">
        <f t="shared" si="7"/>
        <v>0</v>
      </c>
      <c r="BI415" s="206">
        <f t="shared" si="8"/>
        <v>0</v>
      </c>
      <c r="BJ415" s="19" t="s">
        <v>76</v>
      </c>
      <c r="BK415" s="206">
        <f t="shared" si="9"/>
        <v>0</v>
      </c>
      <c r="BL415" s="19" t="s">
        <v>304</v>
      </c>
      <c r="BM415" s="205" t="s">
        <v>1451</v>
      </c>
    </row>
    <row r="416" spans="1:65" s="2" customFormat="1" ht="24" customHeight="1">
      <c r="A416" s="36"/>
      <c r="B416" s="37"/>
      <c r="C416" s="194" t="s">
        <v>578</v>
      </c>
      <c r="D416" s="194" t="s">
        <v>155</v>
      </c>
      <c r="E416" s="195" t="s">
        <v>1452</v>
      </c>
      <c r="F416" s="196" t="s">
        <v>1453</v>
      </c>
      <c r="G416" s="197" t="s">
        <v>179</v>
      </c>
      <c r="H416" s="198">
        <v>1</v>
      </c>
      <c r="I416" s="199"/>
      <c r="J416" s="200">
        <f t="shared" si="0"/>
        <v>0</v>
      </c>
      <c r="K416" s="196" t="s">
        <v>159</v>
      </c>
      <c r="L416" s="41"/>
      <c r="M416" s="201" t="s">
        <v>20</v>
      </c>
      <c r="N416" s="202" t="s">
        <v>40</v>
      </c>
      <c r="O416" s="66"/>
      <c r="P416" s="203">
        <f t="shared" si="1"/>
        <v>0</v>
      </c>
      <c r="Q416" s="203">
        <v>2.3393132000000001E-3</v>
      </c>
      <c r="R416" s="203">
        <f t="shared" si="2"/>
        <v>2.3393132000000001E-3</v>
      </c>
      <c r="S416" s="203">
        <v>0</v>
      </c>
      <c r="T416" s="204">
        <f t="shared" si="3"/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5" t="s">
        <v>304</v>
      </c>
      <c r="AT416" s="205" t="s">
        <v>155</v>
      </c>
      <c r="AU416" s="205" t="s">
        <v>78</v>
      </c>
      <c r="AY416" s="19" t="s">
        <v>153</v>
      </c>
      <c r="BE416" s="206">
        <f t="shared" si="4"/>
        <v>0</v>
      </c>
      <c r="BF416" s="206">
        <f t="shared" si="5"/>
        <v>0</v>
      </c>
      <c r="BG416" s="206">
        <f t="shared" si="6"/>
        <v>0</v>
      </c>
      <c r="BH416" s="206">
        <f t="shared" si="7"/>
        <v>0</v>
      </c>
      <c r="BI416" s="206">
        <f t="shared" si="8"/>
        <v>0</v>
      </c>
      <c r="BJ416" s="19" t="s">
        <v>76</v>
      </c>
      <c r="BK416" s="206">
        <f t="shared" si="9"/>
        <v>0</v>
      </c>
      <c r="BL416" s="19" t="s">
        <v>304</v>
      </c>
      <c r="BM416" s="205" t="s">
        <v>1454</v>
      </c>
    </row>
    <row r="417" spans="1:65" s="2" customFormat="1" ht="24" customHeight="1">
      <c r="A417" s="36"/>
      <c r="B417" s="37"/>
      <c r="C417" s="254" t="s">
        <v>582</v>
      </c>
      <c r="D417" s="254" t="s">
        <v>332</v>
      </c>
      <c r="E417" s="255" t="s">
        <v>1455</v>
      </c>
      <c r="F417" s="256" t="s">
        <v>1456</v>
      </c>
      <c r="G417" s="257" t="s">
        <v>179</v>
      </c>
      <c r="H417" s="258">
        <v>1</v>
      </c>
      <c r="I417" s="259"/>
      <c r="J417" s="260">
        <f t="shared" si="0"/>
        <v>0</v>
      </c>
      <c r="K417" s="256" t="s">
        <v>159</v>
      </c>
      <c r="L417" s="261"/>
      <c r="M417" s="262" t="s">
        <v>20</v>
      </c>
      <c r="N417" s="263" t="s">
        <v>40</v>
      </c>
      <c r="O417" s="66"/>
      <c r="P417" s="203">
        <f t="shared" si="1"/>
        <v>0</v>
      </c>
      <c r="Q417" s="203">
        <v>1.35E-2</v>
      </c>
      <c r="R417" s="203">
        <f t="shared" si="2"/>
        <v>1.35E-2</v>
      </c>
      <c r="S417" s="203">
        <v>0</v>
      </c>
      <c r="T417" s="204">
        <f t="shared" si="3"/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05" t="s">
        <v>423</v>
      </c>
      <c r="AT417" s="205" t="s">
        <v>332</v>
      </c>
      <c r="AU417" s="205" t="s">
        <v>78</v>
      </c>
      <c r="AY417" s="19" t="s">
        <v>153</v>
      </c>
      <c r="BE417" s="206">
        <f t="shared" si="4"/>
        <v>0</v>
      </c>
      <c r="BF417" s="206">
        <f t="shared" si="5"/>
        <v>0</v>
      </c>
      <c r="BG417" s="206">
        <f t="shared" si="6"/>
        <v>0</v>
      </c>
      <c r="BH417" s="206">
        <f t="shared" si="7"/>
        <v>0</v>
      </c>
      <c r="BI417" s="206">
        <f t="shared" si="8"/>
        <v>0</v>
      </c>
      <c r="BJ417" s="19" t="s">
        <v>76</v>
      </c>
      <c r="BK417" s="206">
        <f t="shared" si="9"/>
        <v>0</v>
      </c>
      <c r="BL417" s="19" t="s">
        <v>304</v>
      </c>
      <c r="BM417" s="205" t="s">
        <v>1457</v>
      </c>
    </row>
    <row r="418" spans="1:65" s="2" customFormat="1" ht="24" customHeight="1">
      <c r="A418" s="36"/>
      <c r="B418" s="37"/>
      <c r="C418" s="194" t="s">
        <v>586</v>
      </c>
      <c r="D418" s="194" t="s">
        <v>155</v>
      </c>
      <c r="E418" s="195" t="s">
        <v>1458</v>
      </c>
      <c r="F418" s="196" t="s">
        <v>1459</v>
      </c>
      <c r="G418" s="197" t="s">
        <v>736</v>
      </c>
      <c r="H418" s="198">
        <v>5</v>
      </c>
      <c r="I418" s="199"/>
      <c r="J418" s="200">
        <f t="shared" si="0"/>
        <v>0</v>
      </c>
      <c r="K418" s="196" t="s">
        <v>159</v>
      </c>
      <c r="L418" s="41"/>
      <c r="M418" s="201" t="s">
        <v>20</v>
      </c>
      <c r="N418" s="202" t="s">
        <v>40</v>
      </c>
      <c r="O418" s="66"/>
      <c r="P418" s="203">
        <f t="shared" si="1"/>
        <v>0</v>
      </c>
      <c r="Q418" s="203">
        <v>1.8485896999999999E-3</v>
      </c>
      <c r="R418" s="203">
        <f t="shared" si="2"/>
        <v>9.2429484999999988E-3</v>
      </c>
      <c r="S418" s="203">
        <v>0</v>
      </c>
      <c r="T418" s="204">
        <f t="shared" si="3"/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5" t="s">
        <v>304</v>
      </c>
      <c r="AT418" s="205" t="s">
        <v>155</v>
      </c>
      <c r="AU418" s="205" t="s">
        <v>78</v>
      </c>
      <c r="AY418" s="19" t="s">
        <v>153</v>
      </c>
      <c r="BE418" s="206">
        <f t="shared" si="4"/>
        <v>0</v>
      </c>
      <c r="BF418" s="206">
        <f t="shared" si="5"/>
        <v>0</v>
      </c>
      <c r="BG418" s="206">
        <f t="shared" si="6"/>
        <v>0</v>
      </c>
      <c r="BH418" s="206">
        <f t="shared" si="7"/>
        <v>0</v>
      </c>
      <c r="BI418" s="206">
        <f t="shared" si="8"/>
        <v>0</v>
      </c>
      <c r="BJ418" s="19" t="s">
        <v>76</v>
      </c>
      <c r="BK418" s="206">
        <f t="shared" si="9"/>
        <v>0</v>
      </c>
      <c r="BL418" s="19" t="s">
        <v>304</v>
      </c>
      <c r="BM418" s="205" t="s">
        <v>1460</v>
      </c>
    </row>
    <row r="419" spans="1:65" s="2" customFormat="1" ht="16.5" customHeight="1">
      <c r="A419" s="36"/>
      <c r="B419" s="37"/>
      <c r="C419" s="254" t="s">
        <v>590</v>
      </c>
      <c r="D419" s="254" t="s">
        <v>332</v>
      </c>
      <c r="E419" s="255" t="s">
        <v>1461</v>
      </c>
      <c r="F419" s="256" t="s">
        <v>1462</v>
      </c>
      <c r="G419" s="257" t="s">
        <v>179</v>
      </c>
      <c r="H419" s="258">
        <v>5</v>
      </c>
      <c r="I419" s="259"/>
      <c r="J419" s="260">
        <f t="shared" si="0"/>
        <v>0</v>
      </c>
      <c r="K419" s="256" t="s">
        <v>159</v>
      </c>
      <c r="L419" s="261"/>
      <c r="M419" s="262" t="s">
        <v>20</v>
      </c>
      <c r="N419" s="263" t="s">
        <v>40</v>
      </c>
      <c r="O419" s="66"/>
      <c r="P419" s="203">
        <f t="shared" si="1"/>
        <v>0</v>
      </c>
      <c r="Q419" s="203">
        <v>1.2E-2</v>
      </c>
      <c r="R419" s="203">
        <f t="shared" si="2"/>
        <v>0.06</v>
      </c>
      <c r="S419" s="203">
        <v>0</v>
      </c>
      <c r="T419" s="204">
        <f t="shared" si="3"/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5" t="s">
        <v>423</v>
      </c>
      <c r="AT419" s="205" t="s">
        <v>332</v>
      </c>
      <c r="AU419" s="205" t="s">
        <v>78</v>
      </c>
      <c r="AY419" s="19" t="s">
        <v>153</v>
      </c>
      <c r="BE419" s="206">
        <f t="shared" si="4"/>
        <v>0</v>
      </c>
      <c r="BF419" s="206">
        <f t="shared" si="5"/>
        <v>0</v>
      </c>
      <c r="BG419" s="206">
        <f t="shared" si="6"/>
        <v>0</v>
      </c>
      <c r="BH419" s="206">
        <f t="shared" si="7"/>
        <v>0</v>
      </c>
      <c r="BI419" s="206">
        <f t="shared" si="8"/>
        <v>0</v>
      </c>
      <c r="BJ419" s="19" t="s">
        <v>76</v>
      </c>
      <c r="BK419" s="206">
        <f t="shared" si="9"/>
        <v>0</v>
      </c>
      <c r="BL419" s="19" t="s">
        <v>304</v>
      </c>
      <c r="BM419" s="205" t="s">
        <v>1463</v>
      </c>
    </row>
    <row r="420" spans="1:65" s="2" customFormat="1" ht="16.5" customHeight="1">
      <c r="A420" s="36"/>
      <c r="B420" s="37"/>
      <c r="C420" s="194" t="s">
        <v>596</v>
      </c>
      <c r="D420" s="194" t="s">
        <v>155</v>
      </c>
      <c r="E420" s="195" t="s">
        <v>1464</v>
      </c>
      <c r="F420" s="196" t="s">
        <v>1465</v>
      </c>
      <c r="G420" s="197" t="s">
        <v>736</v>
      </c>
      <c r="H420" s="198">
        <v>2</v>
      </c>
      <c r="I420" s="199"/>
      <c r="J420" s="200">
        <f t="shared" si="0"/>
        <v>0</v>
      </c>
      <c r="K420" s="196" t="s">
        <v>159</v>
      </c>
      <c r="L420" s="41"/>
      <c r="M420" s="201" t="s">
        <v>20</v>
      </c>
      <c r="N420" s="202" t="s">
        <v>40</v>
      </c>
      <c r="O420" s="66"/>
      <c r="P420" s="203">
        <f t="shared" si="1"/>
        <v>0</v>
      </c>
      <c r="Q420" s="203">
        <v>1.45152626E-2</v>
      </c>
      <c r="R420" s="203">
        <f t="shared" si="2"/>
        <v>2.9030525200000001E-2</v>
      </c>
      <c r="S420" s="203">
        <v>0</v>
      </c>
      <c r="T420" s="204">
        <f t="shared" si="3"/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05" t="s">
        <v>304</v>
      </c>
      <c r="AT420" s="205" t="s">
        <v>155</v>
      </c>
      <c r="AU420" s="205" t="s">
        <v>78</v>
      </c>
      <c r="AY420" s="19" t="s">
        <v>153</v>
      </c>
      <c r="BE420" s="206">
        <f t="shared" si="4"/>
        <v>0</v>
      </c>
      <c r="BF420" s="206">
        <f t="shared" si="5"/>
        <v>0</v>
      </c>
      <c r="BG420" s="206">
        <f t="shared" si="6"/>
        <v>0</v>
      </c>
      <c r="BH420" s="206">
        <f t="shared" si="7"/>
        <v>0</v>
      </c>
      <c r="BI420" s="206">
        <f t="shared" si="8"/>
        <v>0</v>
      </c>
      <c r="BJ420" s="19" t="s">
        <v>76</v>
      </c>
      <c r="BK420" s="206">
        <f t="shared" si="9"/>
        <v>0</v>
      </c>
      <c r="BL420" s="19" t="s">
        <v>304</v>
      </c>
      <c r="BM420" s="205" t="s">
        <v>1466</v>
      </c>
    </row>
    <row r="421" spans="1:65" s="2" customFormat="1" ht="36" customHeight="1">
      <c r="A421" s="36"/>
      <c r="B421" s="37"/>
      <c r="C421" s="194" t="s">
        <v>607</v>
      </c>
      <c r="D421" s="194" t="s">
        <v>155</v>
      </c>
      <c r="E421" s="195" t="s">
        <v>1467</v>
      </c>
      <c r="F421" s="196" t="s">
        <v>1468</v>
      </c>
      <c r="G421" s="197" t="s">
        <v>736</v>
      </c>
      <c r="H421" s="198">
        <v>1</v>
      </c>
      <c r="I421" s="199"/>
      <c r="J421" s="200">
        <f t="shared" si="0"/>
        <v>0</v>
      </c>
      <c r="K421" s="196" t="s">
        <v>159</v>
      </c>
      <c r="L421" s="41"/>
      <c r="M421" s="201" t="s">
        <v>20</v>
      </c>
      <c r="N421" s="202" t="s">
        <v>40</v>
      </c>
      <c r="O421" s="66"/>
      <c r="P421" s="203">
        <f t="shared" si="1"/>
        <v>0</v>
      </c>
      <c r="Q421" s="203">
        <v>1.9366100000000001E-2</v>
      </c>
      <c r="R421" s="203">
        <f t="shared" si="2"/>
        <v>1.9366100000000001E-2</v>
      </c>
      <c r="S421" s="203">
        <v>0</v>
      </c>
      <c r="T421" s="204">
        <f t="shared" si="3"/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5" t="s">
        <v>304</v>
      </c>
      <c r="AT421" s="205" t="s">
        <v>155</v>
      </c>
      <c r="AU421" s="205" t="s">
        <v>78</v>
      </c>
      <c r="AY421" s="19" t="s">
        <v>153</v>
      </c>
      <c r="BE421" s="206">
        <f t="shared" si="4"/>
        <v>0</v>
      </c>
      <c r="BF421" s="206">
        <f t="shared" si="5"/>
        <v>0</v>
      </c>
      <c r="BG421" s="206">
        <f t="shared" si="6"/>
        <v>0</v>
      </c>
      <c r="BH421" s="206">
        <f t="shared" si="7"/>
        <v>0</v>
      </c>
      <c r="BI421" s="206">
        <f t="shared" si="8"/>
        <v>0</v>
      </c>
      <c r="BJ421" s="19" t="s">
        <v>76</v>
      </c>
      <c r="BK421" s="206">
        <f t="shared" si="9"/>
        <v>0</v>
      </c>
      <c r="BL421" s="19" t="s">
        <v>304</v>
      </c>
      <c r="BM421" s="205" t="s">
        <v>1469</v>
      </c>
    </row>
    <row r="422" spans="1:65" s="2" customFormat="1" ht="24" customHeight="1">
      <c r="A422" s="36"/>
      <c r="B422" s="37"/>
      <c r="C422" s="194" t="s">
        <v>614</v>
      </c>
      <c r="D422" s="194" t="s">
        <v>155</v>
      </c>
      <c r="E422" s="195" t="s">
        <v>1470</v>
      </c>
      <c r="F422" s="196" t="s">
        <v>1471</v>
      </c>
      <c r="G422" s="197" t="s">
        <v>736</v>
      </c>
      <c r="H422" s="198">
        <v>1</v>
      </c>
      <c r="I422" s="199"/>
      <c r="J422" s="200">
        <f t="shared" si="0"/>
        <v>0</v>
      </c>
      <c r="K422" s="196" t="s">
        <v>20</v>
      </c>
      <c r="L422" s="41"/>
      <c r="M422" s="201" t="s">
        <v>20</v>
      </c>
      <c r="N422" s="202" t="s">
        <v>40</v>
      </c>
      <c r="O422" s="66"/>
      <c r="P422" s="203">
        <f t="shared" si="1"/>
        <v>0</v>
      </c>
      <c r="Q422" s="203">
        <v>0</v>
      </c>
      <c r="R422" s="203">
        <f t="shared" si="2"/>
        <v>0</v>
      </c>
      <c r="S422" s="203">
        <v>0</v>
      </c>
      <c r="T422" s="204">
        <f t="shared" si="3"/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05" t="s">
        <v>304</v>
      </c>
      <c r="AT422" s="205" t="s">
        <v>155</v>
      </c>
      <c r="AU422" s="205" t="s">
        <v>78</v>
      </c>
      <c r="AY422" s="19" t="s">
        <v>153</v>
      </c>
      <c r="BE422" s="206">
        <f t="shared" si="4"/>
        <v>0</v>
      </c>
      <c r="BF422" s="206">
        <f t="shared" si="5"/>
        <v>0</v>
      </c>
      <c r="BG422" s="206">
        <f t="shared" si="6"/>
        <v>0</v>
      </c>
      <c r="BH422" s="206">
        <f t="shared" si="7"/>
        <v>0</v>
      </c>
      <c r="BI422" s="206">
        <f t="shared" si="8"/>
        <v>0</v>
      </c>
      <c r="BJ422" s="19" t="s">
        <v>76</v>
      </c>
      <c r="BK422" s="206">
        <f t="shared" si="9"/>
        <v>0</v>
      </c>
      <c r="BL422" s="19" t="s">
        <v>304</v>
      </c>
      <c r="BM422" s="205" t="s">
        <v>1472</v>
      </c>
    </row>
    <row r="423" spans="1:65" s="2" customFormat="1" ht="58.5">
      <c r="A423" s="36"/>
      <c r="B423" s="37"/>
      <c r="C423" s="38"/>
      <c r="D423" s="209" t="s">
        <v>315</v>
      </c>
      <c r="E423" s="38"/>
      <c r="F423" s="251" t="s">
        <v>1473</v>
      </c>
      <c r="G423" s="38"/>
      <c r="H423" s="38"/>
      <c r="I423" s="117"/>
      <c r="J423" s="38"/>
      <c r="K423" s="38"/>
      <c r="L423" s="41"/>
      <c r="M423" s="252"/>
      <c r="N423" s="253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315</v>
      </c>
      <c r="AU423" s="19" t="s">
        <v>78</v>
      </c>
    </row>
    <row r="424" spans="1:65" s="2" customFormat="1" ht="36" customHeight="1">
      <c r="A424" s="36"/>
      <c r="B424" s="37"/>
      <c r="C424" s="194" t="s">
        <v>618</v>
      </c>
      <c r="D424" s="194" t="s">
        <v>155</v>
      </c>
      <c r="E424" s="195" t="s">
        <v>1474</v>
      </c>
      <c r="F424" s="196" t="s">
        <v>1475</v>
      </c>
      <c r="G424" s="197" t="s">
        <v>201</v>
      </c>
      <c r="H424" s="198">
        <v>0.19600000000000001</v>
      </c>
      <c r="I424" s="199"/>
      <c r="J424" s="200">
        <f>ROUND(I424*H424,2)</f>
        <v>0</v>
      </c>
      <c r="K424" s="196" t="s">
        <v>159</v>
      </c>
      <c r="L424" s="41"/>
      <c r="M424" s="201" t="s">
        <v>20</v>
      </c>
      <c r="N424" s="202" t="s">
        <v>40</v>
      </c>
      <c r="O424" s="66"/>
      <c r="P424" s="203">
        <f>O424*H424</f>
        <v>0</v>
      </c>
      <c r="Q424" s="203">
        <v>0</v>
      </c>
      <c r="R424" s="203">
        <f>Q424*H424</f>
        <v>0</v>
      </c>
      <c r="S424" s="203">
        <v>0</v>
      </c>
      <c r="T424" s="204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5" t="s">
        <v>304</v>
      </c>
      <c r="AT424" s="205" t="s">
        <v>155</v>
      </c>
      <c r="AU424" s="205" t="s">
        <v>78</v>
      </c>
      <c r="AY424" s="19" t="s">
        <v>153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9" t="s">
        <v>76</v>
      </c>
      <c r="BK424" s="206">
        <f>ROUND(I424*H424,2)</f>
        <v>0</v>
      </c>
      <c r="BL424" s="19" t="s">
        <v>304</v>
      </c>
      <c r="BM424" s="205" t="s">
        <v>1476</v>
      </c>
    </row>
    <row r="425" spans="1:65" s="2" customFormat="1" ht="48" customHeight="1">
      <c r="A425" s="36"/>
      <c r="B425" s="37"/>
      <c r="C425" s="194" t="s">
        <v>622</v>
      </c>
      <c r="D425" s="194" t="s">
        <v>155</v>
      </c>
      <c r="E425" s="195" t="s">
        <v>1477</v>
      </c>
      <c r="F425" s="196" t="s">
        <v>1478</v>
      </c>
      <c r="G425" s="197" t="s">
        <v>201</v>
      </c>
      <c r="H425" s="198">
        <v>0.19600000000000001</v>
      </c>
      <c r="I425" s="199"/>
      <c r="J425" s="200">
        <f>ROUND(I425*H425,2)</f>
        <v>0</v>
      </c>
      <c r="K425" s="196" t="s">
        <v>159</v>
      </c>
      <c r="L425" s="41"/>
      <c r="M425" s="201" t="s">
        <v>20</v>
      </c>
      <c r="N425" s="202" t="s">
        <v>40</v>
      </c>
      <c r="O425" s="66"/>
      <c r="P425" s="203">
        <f>O425*H425</f>
        <v>0</v>
      </c>
      <c r="Q425" s="203">
        <v>0</v>
      </c>
      <c r="R425" s="203">
        <f>Q425*H425</f>
        <v>0</v>
      </c>
      <c r="S425" s="203">
        <v>0</v>
      </c>
      <c r="T425" s="204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5" t="s">
        <v>304</v>
      </c>
      <c r="AT425" s="205" t="s">
        <v>155</v>
      </c>
      <c r="AU425" s="205" t="s">
        <v>78</v>
      </c>
      <c r="AY425" s="19" t="s">
        <v>153</v>
      </c>
      <c r="BE425" s="206">
        <f>IF(N425="základní",J425,0)</f>
        <v>0</v>
      </c>
      <c r="BF425" s="206">
        <f>IF(N425="snížená",J425,0)</f>
        <v>0</v>
      </c>
      <c r="BG425" s="206">
        <f>IF(N425="zákl. přenesená",J425,0)</f>
        <v>0</v>
      </c>
      <c r="BH425" s="206">
        <f>IF(N425="sníž. přenesená",J425,0)</f>
        <v>0</v>
      </c>
      <c r="BI425" s="206">
        <f>IF(N425="nulová",J425,0)</f>
        <v>0</v>
      </c>
      <c r="BJ425" s="19" t="s">
        <v>76</v>
      </c>
      <c r="BK425" s="206">
        <f>ROUND(I425*H425,2)</f>
        <v>0</v>
      </c>
      <c r="BL425" s="19" t="s">
        <v>304</v>
      </c>
      <c r="BM425" s="205" t="s">
        <v>1479</v>
      </c>
    </row>
    <row r="426" spans="1:65" s="2" customFormat="1" ht="48" customHeight="1">
      <c r="A426" s="36"/>
      <c r="B426" s="37"/>
      <c r="C426" s="194" t="s">
        <v>627</v>
      </c>
      <c r="D426" s="194" t="s">
        <v>155</v>
      </c>
      <c r="E426" s="195" t="s">
        <v>1480</v>
      </c>
      <c r="F426" s="196" t="s">
        <v>1481</v>
      </c>
      <c r="G426" s="197" t="s">
        <v>201</v>
      </c>
      <c r="H426" s="198">
        <v>0.19600000000000001</v>
      </c>
      <c r="I426" s="199"/>
      <c r="J426" s="200">
        <f>ROUND(I426*H426,2)</f>
        <v>0</v>
      </c>
      <c r="K426" s="196" t="s">
        <v>159</v>
      </c>
      <c r="L426" s="41"/>
      <c r="M426" s="201" t="s">
        <v>20</v>
      </c>
      <c r="N426" s="202" t="s">
        <v>40</v>
      </c>
      <c r="O426" s="66"/>
      <c r="P426" s="203">
        <f>O426*H426</f>
        <v>0</v>
      </c>
      <c r="Q426" s="203">
        <v>0</v>
      </c>
      <c r="R426" s="203">
        <f>Q426*H426</f>
        <v>0</v>
      </c>
      <c r="S426" s="203">
        <v>0</v>
      </c>
      <c r="T426" s="204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05" t="s">
        <v>304</v>
      </c>
      <c r="AT426" s="205" t="s">
        <v>155</v>
      </c>
      <c r="AU426" s="205" t="s">
        <v>78</v>
      </c>
      <c r="AY426" s="19" t="s">
        <v>153</v>
      </c>
      <c r="BE426" s="206">
        <f>IF(N426="základní",J426,0)</f>
        <v>0</v>
      </c>
      <c r="BF426" s="206">
        <f>IF(N426="snížená",J426,0)</f>
        <v>0</v>
      </c>
      <c r="BG426" s="206">
        <f>IF(N426="zákl. přenesená",J426,0)</f>
        <v>0</v>
      </c>
      <c r="BH426" s="206">
        <f>IF(N426="sníž. přenesená",J426,0)</f>
        <v>0</v>
      </c>
      <c r="BI426" s="206">
        <f>IF(N426="nulová",J426,0)</f>
        <v>0</v>
      </c>
      <c r="BJ426" s="19" t="s">
        <v>76</v>
      </c>
      <c r="BK426" s="206">
        <f>ROUND(I426*H426,2)</f>
        <v>0</v>
      </c>
      <c r="BL426" s="19" t="s">
        <v>304</v>
      </c>
      <c r="BM426" s="205" t="s">
        <v>1482</v>
      </c>
    </row>
    <row r="427" spans="1:65" s="12" customFormat="1" ht="22.9" customHeight="1">
      <c r="B427" s="178"/>
      <c r="C427" s="179"/>
      <c r="D427" s="180" t="s">
        <v>68</v>
      </c>
      <c r="E427" s="192" t="s">
        <v>1483</v>
      </c>
      <c r="F427" s="192" t="s">
        <v>1484</v>
      </c>
      <c r="G427" s="179"/>
      <c r="H427" s="179"/>
      <c r="I427" s="182"/>
      <c r="J427" s="193">
        <f>BK427</f>
        <v>0</v>
      </c>
      <c r="K427" s="179"/>
      <c r="L427" s="184"/>
      <c r="M427" s="185"/>
      <c r="N427" s="186"/>
      <c r="O427" s="186"/>
      <c r="P427" s="187">
        <f>SUM(P428:P432)</f>
        <v>0</v>
      </c>
      <c r="Q427" s="186"/>
      <c r="R427" s="187">
        <f>SUM(R428:R432)</f>
        <v>3.1199999999999999E-3</v>
      </c>
      <c r="S427" s="186"/>
      <c r="T427" s="188">
        <f>SUM(T428:T432)</f>
        <v>0</v>
      </c>
      <c r="AR427" s="189" t="s">
        <v>78</v>
      </c>
      <c r="AT427" s="190" t="s">
        <v>68</v>
      </c>
      <c r="AU427" s="190" t="s">
        <v>76</v>
      </c>
      <c r="AY427" s="189" t="s">
        <v>153</v>
      </c>
      <c r="BK427" s="191">
        <f>SUM(BK428:BK432)</f>
        <v>0</v>
      </c>
    </row>
    <row r="428" spans="1:65" s="2" customFormat="1" ht="16.5" customHeight="1">
      <c r="A428" s="36"/>
      <c r="B428" s="37"/>
      <c r="C428" s="194" t="s">
        <v>631</v>
      </c>
      <c r="D428" s="194" t="s">
        <v>155</v>
      </c>
      <c r="E428" s="195" t="s">
        <v>1485</v>
      </c>
      <c r="F428" s="196" t="s">
        <v>1486</v>
      </c>
      <c r="G428" s="197" t="s">
        <v>736</v>
      </c>
      <c r="H428" s="198">
        <v>1</v>
      </c>
      <c r="I428" s="199"/>
      <c r="J428" s="200">
        <f>ROUND(I428*H428,2)</f>
        <v>0</v>
      </c>
      <c r="K428" s="196" t="s">
        <v>20</v>
      </c>
      <c r="L428" s="41"/>
      <c r="M428" s="201" t="s">
        <v>20</v>
      </c>
      <c r="N428" s="202" t="s">
        <v>40</v>
      </c>
      <c r="O428" s="66"/>
      <c r="P428" s="203">
        <f>O428*H428</f>
        <v>0</v>
      </c>
      <c r="Q428" s="203">
        <v>0</v>
      </c>
      <c r="R428" s="203">
        <f>Q428*H428</f>
        <v>0</v>
      </c>
      <c r="S428" s="203">
        <v>0</v>
      </c>
      <c r="T428" s="204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05" t="s">
        <v>304</v>
      </c>
      <c r="AT428" s="205" t="s">
        <v>155</v>
      </c>
      <c r="AU428" s="205" t="s">
        <v>78</v>
      </c>
      <c r="AY428" s="19" t="s">
        <v>153</v>
      </c>
      <c r="BE428" s="206">
        <f>IF(N428="základní",J428,0)</f>
        <v>0</v>
      </c>
      <c r="BF428" s="206">
        <f>IF(N428="snížená",J428,0)</f>
        <v>0</v>
      </c>
      <c r="BG428" s="206">
        <f>IF(N428="zákl. přenesená",J428,0)</f>
        <v>0</v>
      </c>
      <c r="BH428" s="206">
        <f>IF(N428="sníž. přenesená",J428,0)</f>
        <v>0</v>
      </c>
      <c r="BI428" s="206">
        <f>IF(N428="nulová",J428,0)</f>
        <v>0</v>
      </c>
      <c r="BJ428" s="19" t="s">
        <v>76</v>
      </c>
      <c r="BK428" s="206">
        <f>ROUND(I428*H428,2)</f>
        <v>0</v>
      </c>
      <c r="BL428" s="19" t="s">
        <v>304</v>
      </c>
      <c r="BM428" s="205" t="s">
        <v>1487</v>
      </c>
    </row>
    <row r="429" spans="1:65" s="2" customFormat="1" ht="16.5" customHeight="1">
      <c r="A429" s="36"/>
      <c r="B429" s="37"/>
      <c r="C429" s="194" t="s">
        <v>635</v>
      </c>
      <c r="D429" s="194" t="s">
        <v>155</v>
      </c>
      <c r="E429" s="195" t="s">
        <v>1488</v>
      </c>
      <c r="F429" s="196" t="s">
        <v>1489</v>
      </c>
      <c r="G429" s="197" t="s">
        <v>736</v>
      </c>
      <c r="H429" s="198">
        <v>1</v>
      </c>
      <c r="I429" s="199"/>
      <c r="J429" s="200">
        <f>ROUND(I429*H429,2)</f>
        <v>0</v>
      </c>
      <c r="K429" s="196" t="s">
        <v>20</v>
      </c>
      <c r="L429" s="41"/>
      <c r="M429" s="201" t="s">
        <v>20</v>
      </c>
      <c r="N429" s="202" t="s">
        <v>40</v>
      </c>
      <c r="O429" s="66"/>
      <c r="P429" s="203">
        <f>O429*H429</f>
        <v>0</v>
      </c>
      <c r="Q429" s="203">
        <v>0</v>
      </c>
      <c r="R429" s="203">
        <f>Q429*H429</f>
        <v>0</v>
      </c>
      <c r="S429" s="203">
        <v>0</v>
      </c>
      <c r="T429" s="204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05" t="s">
        <v>160</v>
      </c>
      <c r="AT429" s="205" t="s">
        <v>155</v>
      </c>
      <c r="AU429" s="205" t="s">
        <v>78</v>
      </c>
      <c r="AY429" s="19" t="s">
        <v>153</v>
      </c>
      <c r="BE429" s="206">
        <f>IF(N429="základní",J429,0)</f>
        <v>0</v>
      </c>
      <c r="BF429" s="206">
        <f>IF(N429="snížená",J429,0)</f>
        <v>0</v>
      </c>
      <c r="BG429" s="206">
        <f>IF(N429="zákl. přenesená",J429,0)</f>
        <v>0</v>
      </c>
      <c r="BH429" s="206">
        <f>IF(N429="sníž. přenesená",J429,0)</f>
        <v>0</v>
      </c>
      <c r="BI429" s="206">
        <f>IF(N429="nulová",J429,0)</f>
        <v>0</v>
      </c>
      <c r="BJ429" s="19" t="s">
        <v>76</v>
      </c>
      <c r="BK429" s="206">
        <f>ROUND(I429*H429,2)</f>
        <v>0</v>
      </c>
      <c r="BL429" s="19" t="s">
        <v>160</v>
      </c>
      <c r="BM429" s="205" t="s">
        <v>1490</v>
      </c>
    </row>
    <row r="430" spans="1:65" s="2" customFormat="1" ht="19.5">
      <c r="A430" s="36"/>
      <c r="B430" s="37"/>
      <c r="C430" s="38"/>
      <c r="D430" s="209" t="s">
        <v>315</v>
      </c>
      <c r="E430" s="38"/>
      <c r="F430" s="251" t="s">
        <v>1491</v>
      </c>
      <c r="G430" s="38"/>
      <c r="H430" s="38"/>
      <c r="I430" s="117"/>
      <c r="J430" s="38"/>
      <c r="K430" s="38"/>
      <c r="L430" s="41"/>
      <c r="M430" s="252"/>
      <c r="N430" s="253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315</v>
      </c>
      <c r="AU430" s="19" t="s">
        <v>78</v>
      </c>
    </row>
    <row r="431" spans="1:65" s="2" customFormat="1" ht="16.5" customHeight="1">
      <c r="A431" s="36"/>
      <c r="B431" s="37"/>
      <c r="C431" s="194" t="s">
        <v>640</v>
      </c>
      <c r="D431" s="194" t="s">
        <v>155</v>
      </c>
      <c r="E431" s="195" t="s">
        <v>1492</v>
      </c>
      <c r="F431" s="196" t="s">
        <v>1493</v>
      </c>
      <c r="G431" s="197" t="s">
        <v>736</v>
      </c>
      <c r="H431" s="198">
        <v>1</v>
      </c>
      <c r="I431" s="199"/>
      <c r="J431" s="200">
        <f>ROUND(I431*H431,2)</f>
        <v>0</v>
      </c>
      <c r="K431" s="196" t="s">
        <v>20</v>
      </c>
      <c r="L431" s="41"/>
      <c r="M431" s="201" t="s">
        <v>20</v>
      </c>
      <c r="N431" s="202" t="s">
        <v>40</v>
      </c>
      <c r="O431" s="66"/>
      <c r="P431" s="203">
        <f>O431*H431</f>
        <v>0</v>
      </c>
      <c r="Q431" s="203">
        <v>3.1199999999999999E-3</v>
      </c>
      <c r="R431" s="203">
        <f>Q431*H431</f>
        <v>3.1199999999999999E-3</v>
      </c>
      <c r="S431" s="203">
        <v>0</v>
      </c>
      <c r="T431" s="204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05" t="s">
        <v>304</v>
      </c>
      <c r="AT431" s="205" t="s">
        <v>155</v>
      </c>
      <c r="AU431" s="205" t="s">
        <v>78</v>
      </c>
      <c r="AY431" s="19" t="s">
        <v>153</v>
      </c>
      <c r="BE431" s="206">
        <f>IF(N431="základní",J431,0)</f>
        <v>0</v>
      </c>
      <c r="BF431" s="206">
        <f>IF(N431="snížená",J431,0)</f>
        <v>0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19" t="s">
        <v>76</v>
      </c>
      <c r="BK431" s="206">
        <f>ROUND(I431*H431,2)</f>
        <v>0</v>
      </c>
      <c r="BL431" s="19" t="s">
        <v>304</v>
      </c>
      <c r="BM431" s="205" t="s">
        <v>1494</v>
      </c>
    </row>
    <row r="432" spans="1:65" s="2" customFormat="1" ht="29.25">
      <c r="A432" s="36"/>
      <c r="B432" s="37"/>
      <c r="C432" s="38"/>
      <c r="D432" s="209" t="s">
        <v>315</v>
      </c>
      <c r="E432" s="38"/>
      <c r="F432" s="251" t="s">
        <v>1495</v>
      </c>
      <c r="G432" s="38"/>
      <c r="H432" s="38"/>
      <c r="I432" s="117"/>
      <c r="J432" s="38"/>
      <c r="K432" s="38"/>
      <c r="L432" s="41"/>
      <c r="M432" s="269"/>
      <c r="N432" s="270"/>
      <c r="O432" s="266"/>
      <c r="P432" s="266"/>
      <c r="Q432" s="266"/>
      <c r="R432" s="266"/>
      <c r="S432" s="266"/>
      <c r="T432" s="271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315</v>
      </c>
      <c r="AU432" s="19" t="s">
        <v>78</v>
      </c>
    </row>
    <row r="433" spans="1:31" s="2" customFormat="1" ht="6.95" customHeight="1">
      <c r="A433" s="36"/>
      <c r="B433" s="49"/>
      <c r="C433" s="50"/>
      <c r="D433" s="50"/>
      <c r="E433" s="50"/>
      <c r="F433" s="50"/>
      <c r="G433" s="50"/>
      <c r="H433" s="50"/>
      <c r="I433" s="144"/>
      <c r="J433" s="50"/>
      <c r="K433" s="50"/>
      <c r="L433" s="41"/>
      <c r="M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</row>
  </sheetData>
  <sheetProtection algorithmName="SHA-512" hashValue="z6YV5eDaT5OyUIWjV4rowGhNJXYO8XwS0RcTF579bFAqjQ6nfEY5dGBfEHI8roME+z2og+RB7ARsNcescfHX8Q==" saltValue="eG8kz9GnaDgUZsAfcenNFr6uXfvtFrlrOxU/gJtQVZgXhFAhwTOtaKC1CkLqZoY9O2OIg45hvarUjKTWpXsX/Q==" spinCount="100000" sheet="1" objects="1" scenarios="1" formatColumns="0" formatRows="0" autoFilter="0"/>
  <autoFilter ref="C98:K432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93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ht="12.75">
      <c r="B8" s="22"/>
      <c r="D8" s="116" t="s">
        <v>113</v>
      </c>
      <c r="L8" s="22"/>
    </row>
    <row r="9" spans="1:46" s="1" customFormat="1" ht="16.5" customHeight="1">
      <c r="B9" s="22"/>
      <c r="E9" s="395" t="s">
        <v>114</v>
      </c>
      <c r="F9" s="361"/>
      <c r="G9" s="361"/>
      <c r="H9" s="361"/>
      <c r="I9" s="110"/>
      <c r="L9" s="22"/>
    </row>
    <row r="10" spans="1:46" s="1" customFormat="1" ht="12" customHeight="1">
      <c r="B10" s="22"/>
      <c r="D10" s="116" t="s">
        <v>115</v>
      </c>
      <c r="I10" s="110"/>
      <c r="L10" s="22"/>
    </row>
    <row r="11" spans="1:46" s="2" customFormat="1" ht="16.5" customHeight="1">
      <c r="A11" s="36"/>
      <c r="B11" s="41"/>
      <c r="C11" s="36"/>
      <c r="D11" s="36"/>
      <c r="E11" s="405" t="s">
        <v>1496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6" t="s">
        <v>1497</v>
      </c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8" t="s">
        <v>1498</v>
      </c>
      <c r="F13" s="397"/>
      <c r="G13" s="397"/>
      <c r="H13" s="397"/>
      <c r="I13" s="117"/>
      <c r="J13" s="36"/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17"/>
      <c r="J14" s="36"/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6" t="s">
        <v>19</v>
      </c>
      <c r="E15" s="36"/>
      <c r="F15" s="105" t="s">
        <v>20</v>
      </c>
      <c r="G15" s="36"/>
      <c r="H15" s="36"/>
      <c r="I15" s="119" t="s">
        <v>21</v>
      </c>
      <c r="J15" s="105" t="s">
        <v>20</v>
      </c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22</v>
      </c>
      <c r="E16" s="36"/>
      <c r="F16" s="105" t="s">
        <v>23</v>
      </c>
      <c r="G16" s="36"/>
      <c r="H16" s="36"/>
      <c r="I16" s="119" t="s">
        <v>24</v>
      </c>
      <c r="J16" s="120">
        <f>'Rekapitulace stavby'!AN8</f>
        <v>0</v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17"/>
      <c r="J17" s="36"/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6" t="s">
        <v>25</v>
      </c>
      <c r="E18" s="36"/>
      <c r="F18" s="36"/>
      <c r="G18" s="36"/>
      <c r="H18" s="36"/>
      <c r="I18" s="119" t="s">
        <v>26</v>
      </c>
      <c r="J18" s="105" t="str">
        <f>IF('Rekapitulace stavby'!AN10="","",'Rekapitulace stavby'!AN10)</f>
        <v/>
      </c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 xml:space="preserve"> </v>
      </c>
      <c r="F19" s="36"/>
      <c r="G19" s="36"/>
      <c r="H19" s="36"/>
      <c r="I19" s="119" t="s">
        <v>27</v>
      </c>
      <c r="J19" s="105" t="str">
        <f>IF('Rekapitulace stavby'!AN11="","",'Rekapitulace stavby'!AN11)</f>
        <v/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17"/>
      <c r="J20" s="36"/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6" t="s">
        <v>28</v>
      </c>
      <c r="E21" s="36"/>
      <c r="F21" s="36"/>
      <c r="G21" s="36"/>
      <c r="H21" s="36"/>
      <c r="I21" s="119" t="s">
        <v>26</v>
      </c>
      <c r="J21" s="32" t="str">
        <f>'Rekapitulace stavby'!AN13</f>
        <v>Vyplň údaj</v>
      </c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9" t="str">
        <f>'Rekapitulace stavby'!E14</f>
        <v>Vyplň údaj</v>
      </c>
      <c r="F22" s="400"/>
      <c r="G22" s="400"/>
      <c r="H22" s="400"/>
      <c r="I22" s="119" t="s">
        <v>27</v>
      </c>
      <c r="J22" s="32" t="str">
        <f>'Rekapitulace stavby'!AN14</f>
        <v>Vyplň údaj</v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17"/>
      <c r="J23" s="36"/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6" t="s">
        <v>30</v>
      </c>
      <c r="E24" s="36"/>
      <c r="F24" s="36"/>
      <c r="G24" s="36"/>
      <c r="H24" s="36"/>
      <c r="I24" s="119" t="s">
        <v>26</v>
      </c>
      <c r="J24" s="105" t="str">
        <f>IF('Rekapitulace stavby'!AN16="","",'Rekapitulace stavby'!AN16)</f>
        <v/>
      </c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 xml:space="preserve"> </v>
      </c>
      <c r="F25" s="36"/>
      <c r="G25" s="36"/>
      <c r="H25" s="36"/>
      <c r="I25" s="119" t="s">
        <v>27</v>
      </c>
      <c r="J25" s="105" t="str">
        <f>IF('Rekapitulace stavby'!AN17="","",'Rekapitulace stavby'!AN17)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17"/>
      <c r="J26" s="36"/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6" t="s">
        <v>32</v>
      </c>
      <c r="E27" s="36"/>
      <c r="F27" s="36"/>
      <c r="G27" s="36"/>
      <c r="H27" s="36"/>
      <c r="I27" s="119" t="s">
        <v>26</v>
      </c>
      <c r="J27" s="105" t="str">
        <f>IF('Rekapitulace stavby'!AN19="","",'Rekapitulace stavby'!AN19)</f>
        <v/>
      </c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 xml:space="preserve"> </v>
      </c>
      <c r="F28" s="36"/>
      <c r="G28" s="36"/>
      <c r="H28" s="36"/>
      <c r="I28" s="119" t="s">
        <v>27</v>
      </c>
      <c r="J28" s="105" t="str">
        <f>IF('Rekapitulace stavby'!AN20="","",'Rekapitulace stavby'!AN20)</f>
        <v/>
      </c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17"/>
      <c r="J29" s="36"/>
      <c r="K29" s="36"/>
      <c r="L29" s="11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6" t="s">
        <v>33</v>
      </c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21"/>
      <c r="B31" s="122"/>
      <c r="C31" s="121"/>
      <c r="D31" s="121"/>
      <c r="E31" s="401" t="s">
        <v>20</v>
      </c>
      <c r="F31" s="401"/>
      <c r="G31" s="401"/>
      <c r="H31" s="401"/>
      <c r="I31" s="123"/>
      <c r="J31" s="121"/>
      <c r="K31" s="121"/>
      <c r="L31" s="124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17"/>
      <c r="J32" s="36"/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7" t="s">
        <v>35</v>
      </c>
      <c r="E34" s="36"/>
      <c r="F34" s="36"/>
      <c r="G34" s="36"/>
      <c r="H34" s="36"/>
      <c r="I34" s="117"/>
      <c r="J34" s="128">
        <f>ROUND(J99, 2)</f>
        <v>0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5"/>
      <c r="E35" s="125"/>
      <c r="F35" s="125"/>
      <c r="G35" s="125"/>
      <c r="H35" s="125"/>
      <c r="I35" s="126"/>
      <c r="J35" s="125"/>
      <c r="K35" s="125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9" t="s">
        <v>37</v>
      </c>
      <c r="G36" s="36"/>
      <c r="H36" s="36"/>
      <c r="I36" s="130" t="s">
        <v>36</v>
      </c>
      <c r="J36" s="129" t="s">
        <v>38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1" t="s">
        <v>39</v>
      </c>
      <c r="E37" s="116" t="s">
        <v>40</v>
      </c>
      <c r="F37" s="132">
        <f>ROUND((SUM(BE99:BE212)),  2)</f>
        <v>0</v>
      </c>
      <c r="G37" s="36"/>
      <c r="H37" s="36"/>
      <c r="I37" s="133">
        <v>0.21</v>
      </c>
      <c r="J37" s="132">
        <f>ROUND(((SUM(BE99:BE212))*I37),  2)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6" t="s">
        <v>41</v>
      </c>
      <c r="F38" s="132">
        <f>ROUND((SUM(BF99:BF212)),  2)</f>
        <v>0</v>
      </c>
      <c r="G38" s="36"/>
      <c r="H38" s="36"/>
      <c r="I38" s="133">
        <v>0.15</v>
      </c>
      <c r="J38" s="132">
        <f>ROUND(((SUM(BF99:BF212))*I38),  2)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42</v>
      </c>
      <c r="F39" s="132">
        <f>ROUND((SUM(BG99:BG212)),  2)</f>
        <v>0</v>
      </c>
      <c r="G39" s="36"/>
      <c r="H39" s="36"/>
      <c r="I39" s="133">
        <v>0.21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6" t="s">
        <v>43</v>
      </c>
      <c r="F40" s="132">
        <f>ROUND((SUM(BH99:BH212)),  2)</f>
        <v>0</v>
      </c>
      <c r="G40" s="36"/>
      <c r="H40" s="36"/>
      <c r="I40" s="133">
        <v>0.15</v>
      </c>
      <c r="J40" s="132">
        <f>0</f>
        <v>0</v>
      </c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6" t="s">
        <v>44</v>
      </c>
      <c r="F41" s="132">
        <f>ROUND((SUM(BI99:BI212)),  2)</f>
        <v>0</v>
      </c>
      <c r="G41" s="36"/>
      <c r="H41" s="36"/>
      <c r="I41" s="133">
        <v>0</v>
      </c>
      <c r="J41" s="132">
        <f>0</f>
        <v>0</v>
      </c>
      <c r="K41" s="36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17"/>
      <c r="J42" s="36"/>
      <c r="K42" s="36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34"/>
      <c r="D43" s="135" t="s">
        <v>45</v>
      </c>
      <c r="E43" s="136"/>
      <c r="F43" s="136"/>
      <c r="G43" s="137" t="s">
        <v>46</v>
      </c>
      <c r="H43" s="138" t="s">
        <v>47</v>
      </c>
      <c r="I43" s="139"/>
      <c r="J43" s="140">
        <f>SUM(J34:J41)</f>
        <v>0</v>
      </c>
      <c r="K43" s="141"/>
      <c r="L43" s="118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45"/>
      <c r="C48" s="146"/>
      <c r="D48" s="146"/>
      <c r="E48" s="146"/>
      <c r="F48" s="146"/>
      <c r="G48" s="146"/>
      <c r="H48" s="146"/>
      <c r="I48" s="147"/>
      <c r="J48" s="146"/>
      <c r="K48" s="146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17</v>
      </c>
      <c r="D51" s="38"/>
      <c r="E51" s="38"/>
      <c r="F51" s="38"/>
      <c r="G51" s="38"/>
      <c r="H51" s="38"/>
      <c r="I51" s="117"/>
      <c r="J51" s="38"/>
      <c r="K51" s="38"/>
      <c r="L51" s="11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402" t="str">
        <f>E7</f>
        <v>Oprava VB Přerov</v>
      </c>
      <c r="F52" s="403"/>
      <c r="G52" s="403"/>
      <c r="H52" s="403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113</v>
      </c>
      <c r="D53" s="24"/>
      <c r="E53" s="24"/>
      <c r="F53" s="24"/>
      <c r="G53" s="24"/>
      <c r="H53" s="24"/>
      <c r="I53" s="110"/>
      <c r="J53" s="24"/>
      <c r="K53" s="24"/>
      <c r="L53" s="22"/>
    </row>
    <row r="54" spans="1:31" s="1" customFormat="1" ht="16.5" customHeight="1">
      <c r="B54" s="23"/>
      <c r="C54" s="24"/>
      <c r="D54" s="24"/>
      <c r="E54" s="402" t="s">
        <v>114</v>
      </c>
      <c r="F54" s="374"/>
      <c r="G54" s="374"/>
      <c r="H54" s="374"/>
      <c r="I54" s="110"/>
      <c r="J54" s="24"/>
      <c r="K54" s="24"/>
      <c r="L54" s="22"/>
    </row>
    <row r="55" spans="1:31" s="1" customFormat="1" ht="12" customHeight="1">
      <c r="B55" s="23"/>
      <c r="C55" s="31" t="s">
        <v>115</v>
      </c>
      <c r="D55" s="24"/>
      <c r="E55" s="24"/>
      <c r="F55" s="24"/>
      <c r="G55" s="24"/>
      <c r="H55" s="24"/>
      <c r="I55" s="110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406" t="s">
        <v>1496</v>
      </c>
      <c r="F56" s="404"/>
      <c r="G56" s="404"/>
      <c r="H56" s="404"/>
      <c r="I56" s="117"/>
      <c r="J56" s="38"/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1497</v>
      </c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70" t="str">
        <f>E13</f>
        <v>S - část elektro</v>
      </c>
      <c r="F58" s="404"/>
      <c r="G58" s="404"/>
      <c r="H58" s="404"/>
      <c r="I58" s="117"/>
      <c r="J58" s="38"/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117"/>
      <c r="J59" s="38"/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22</v>
      </c>
      <c r="D60" s="38"/>
      <c r="E60" s="38"/>
      <c r="F60" s="29" t="str">
        <f>F16</f>
        <v xml:space="preserve"> </v>
      </c>
      <c r="G60" s="38"/>
      <c r="H60" s="38"/>
      <c r="I60" s="119" t="s">
        <v>24</v>
      </c>
      <c r="J60" s="61">
        <f>IF(J16="","",J16)</f>
        <v>0</v>
      </c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117"/>
      <c r="J61" s="38"/>
      <c r="K61" s="38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 xml:space="preserve"> </v>
      </c>
      <c r="G62" s="38"/>
      <c r="H62" s="38"/>
      <c r="I62" s="119" t="s">
        <v>30</v>
      </c>
      <c r="J62" s="34" t="str">
        <f>E25</f>
        <v xml:space="preserve"> </v>
      </c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28</v>
      </c>
      <c r="D63" s="38"/>
      <c r="E63" s="38"/>
      <c r="F63" s="29" t="str">
        <f>IF(E22="","",E22)</f>
        <v>Vyplň údaj</v>
      </c>
      <c r="G63" s="38"/>
      <c r="H63" s="38"/>
      <c r="I63" s="119" t="s">
        <v>32</v>
      </c>
      <c r="J63" s="34" t="str">
        <f>E28</f>
        <v xml:space="preserve"> 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117"/>
      <c r="J64" s="38"/>
      <c r="K64" s="38"/>
      <c r="L64" s="11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48" t="s">
        <v>118</v>
      </c>
      <c r="D65" s="149"/>
      <c r="E65" s="149"/>
      <c r="F65" s="149"/>
      <c r="G65" s="149"/>
      <c r="H65" s="149"/>
      <c r="I65" s="150"/>
      <c r="J65" s="151" t="s">
        <v>119</v>
      </c>
      <c r="K65" s="149"/>
      <c r="L65" s="11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117"/>
      <c r="J66" s="38"/>
      <c r="K66" s="38"/>
      <c r="L66" s="11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52" t="s">
        <v>67</v>
      </c>
      <c r="D67" s="38"/>
      <c r="E67" s="38"/>
      <c r="F67" s="38"/>
      <c r="G67" s="38"/>
      <c r="H67" s="38"/>
      <c r="I67" s="117"/>
      <c r="J67" s="79">
        <f>J99</f>
        <v>0</v>
      </c>
      <c r="K67" s="38"/>
      <c r="L67" s="11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120</v>
      </c>
    </row>
    <row r="68" spans="1:47" s="9" customFormat="1" ht="24.95" customHeight="1">
      <c r="B68" s="153"/>
      <c r="C68" s="154"/>
      <c r="D68" s="155" t="s">
        <v>1499</v>
      </c>
      <c r="E68" s="156"/>
      <c r="F68" s="156"/>
      <c r="G68" s="156"/>
      <c r="H68" s="156"/>
      <c r="I68" s="157"/>
      <c r="J68" s="158">
        <f>J100</f>
        <v>0</v>
      </c>
      <c r="K68" s="154"/>
      <c r="L68" s="159"/>
    </row>
    <row r="69" spans="1:47" s="10" customFormat="1" ht="19.899999999999999" customHeight="1">
      <c r="B69" s="160"/>
      <c r="C69" s="99"/>
      <c r="D69" s="161" t="s">
        <v>1500</v>
      </c>
      <c r="E69" s="162"/>
      <c r="F69" s="162"/>
      <c r="G69" s="162"/>
      <c r="H69" s="162"/>
      <c r="I69" s="163"/>
      <c r="J69" s="164">
        <f>J143</f>
        <v>0</v>
      </c>
      <c r="K69" s="99"/>
      <c r="L69" s="165"/>
    </row>
    <row r="70" spans="1:47" s="10" customFormat="1" ht="19.899999999999999" customHeight="1">
      <c r="B70" s="160"/>
      <c r="C70" s="99"/>
      <c r="D70" s="161" t="s">
        <v>1501</v>
      </c>
      <c r="E70" s="162"/>
      <c r="F70" s="162"/>
      <c r="G70" s="162"/>
      <c r="H70" s="162"/>
      <c r="I70" s="163"/>
      <c r="J70" s="164">
        <f>J159</f>
        <v>0</v>
      </c>
      <c r="K70" s="99"/>
      <c r="L70" s="165"/>
    </row>
    <row r="71" spans="1:47" s="10" customFormat="1" ht="19.899999999999999" customHeight="1">
      <c r="B71" s="160"/>
      <c r="C71" s="99"/>
      <c r="D71" s="161" t="s">
        <v>1502</v>
      </c>
      <c r="E71" s="162"/>
      <c r="F71" s="162"/>
      <c r="G71" s="162"/>
      <c r="H71" s="162"/>
      <c r="I71" s="163"/>
      <c r="J71" s="164">
        <f>J178</f>
        <v>0</v>
      </c>
      <c r="K71" s="99"/>
      <c r="L71" s="165"/>
    </row>
    <row r="72" spans="1:47" s="9" customFormat="1" ht="24.95" customHeight="1">
      <c r="B72" s="153"/>
      <c r="C72" s="154"/>
      <c r="D72" s="155" t="s">
        <v>1503</v>
      </c>
      <c r="E72" s="156"/>
      <c r="F72" s="156"/>
      <c r="G72" s="156"/>
      <c r="H72" s="156"/>
      <c r="I72" s="157"/>
      <c r="J72" s="158">
        <f>J186</f>
        <v>0</v>
      </c>
      <c r="K72" s="154"/>
      <c r="L72" s="159"/>
    </row>
    <row r="73" spans="1:47" s="10" customFormat="1" ht="19.899999999999999" customHeight="1">
      <c r="B73" s="160"/>
      <c r="C73" s="99"/>
      <c r="D73" s="161" t="s">
        <v>1210</v>
      </c>
      <c r="E73" s="162"/>
      <c r="F73" s="162"/>
      <c r="G73" s="162"/>
      <c r="H73" s="162"/>
      <c r="I73" s="163"/>
      <c r="J73" s="164">
        <f>J187</f>
        <v>0</v>
      </c>
      <c r="K73" s="99"/>
      <c r="L73" s="165"/>
    </row>
    <row r="74" spans="1:47" s="10" customFormat="1" ht="19.899999999999999" customHeight="1">
      <c r="B74" s="160"/>
      <c r="C74" s="99"/>
      <c r="D74" s="161" t="s">
        <v>125</v>
      </c>
      <c r="E74" s="162"/>
      <c r="F74" s="162"/>
      <c r="G74" s="162"/>
      <c r="H74" s="162"/>
      <c r="I74" s="163"/>
      <c r="J74" s="164">
        <f>J193</f>
        <v>0</v>
      </c>
      <c r="K74" s="99"/>
      <c r="L74" s="165"/>
    </row>
    <row r="75" spans="1:47" s="9" customFormat="1" ht="24.95" customHeight="1">
      <c r="B75" s="153"/>
      <c r="C75" s="154"/>
      <c r="D75" s="155" t="s">
        <v>1504</v>
      </c>
      <c r="E75" s="156"/>
      <c r="F75" s="156"/>
      <c r="G75" s="156"/>
      <c r="H75" s="156"/>
      <c r="I75" s="157"/>
      <c r="J75" s="158">
        <f>J197</f>
        <v>0</v>
      </c>
      <c r="K75" s="154"/>
      <c r="L75" s="159"/>
    </row>
    <row r="76" spans="1:47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117"/>
      <c r="J76" s="38"/>
      <c r="K76" s="38"/>
      <c r="L76" s="11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47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144"/>
      <c r="J77" s="50"/>
      <c r="K77" s="50"/>
      <c r="L77" s="11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147"/>
      <c r="J81" s="52"/>
      <c r="K81" s="52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138</v>
      </c>
      <c r="D82" s="38"/>
      <c r="E82" s="38"/>
      <c r="F82" s="38"/>
      <c r="G82" s="38"/>
      <c r="H82" s="38"/>
      <c r="I82" s="117"/>
      <c r="J82" s="38"/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17"/>
      <c r="J83" s="38"/>
      <c r="K83" s="38"/>
      <c r="L83" s="11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17</v>
      </c>
      <c r="D84" s="38"/>
      <c r="E84" s="38"/>
      <c r="F84" s="38"/>
      <c r="G84" s="38"/>
      <c r="H84" s="38"/>
      <c r="I84" s="117"/>
      <c r="J84" s="38"/>
      <c r="K84" s="38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402" t="str">
        <f>E7</f>
        <v>Oprava VB Přerov</v>
      </c>
      <c r="F85" s="403"/>
      <c r="G85" s="403"/>
      <c r="H85" s="403"/>
      <c r="I85" s="117"/>
      <c r="J85" s="38"/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113</v>
      </c>
      <c r="D86" s="24"/>
      <c r="E86" s="24"/>
      <c r="F86" s="24"/>
      <c r="G86" s="24"/>
      <c r="H86" s="24"/>
      <c r="I86" s="110"/>
      <c r="J86" s="24"/>
      <c r="K86" s="24"/>
      <c r="L86" s="22"/>
    </row>
    <row r="87" spans="1:31" s="1" customFormat="1" ht="16.5" customHeight="1">
      <c r="B87" s="23"/>
      <c r="C87" s="24"/>
      <c r="D87" s="24"/>
      <c r="E87" s="402" t="s">
        <v>114</v>
      </c>
      <c r="F87" s="374"/>
      <c r="G87" s="374"/>
      <c r="H87" s="374"/>
      <c r="I87" s="110"/>
      <c r="J87" s="24"/>
      <c r="K87" s="24"/>
      <c r="L87" s="22"/>
    </row>
    <row r="88" spans="1:31" s="1" customFormat="1" ht="12" customHeight="1">
      <c r="B88" s="23"/>
      <c r="C88" s="31" t="s">
        <v>115</v>
      </c>
      <c r="D88" s="24"/>
      <c r="E88" s="24"/>
      <c r="F88" s="24"/>
      <c r="G88" s="24"/>
      <c r="H88" s="24"/>
      <c r="I88" s="110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406" t="s">
        <v>1496</v>
      </c>
      <c r="F89" s="404"/>
      <c r="G89" s="404"/>
      <c r="H89" s="404"/>
      <c r="I89" s="117"/>
      <c r="J89" s="38"/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1497</v>
      </c>
      <c r="D90" s="38"/>
      <c r="E90" s="38"/>
      <c r="F90" s="38"/>
      <c r="G90" s="38"/>
      <c r="H90" s="38"/>
      <c r="I90" s="117"/>
      <c r="J90" s="38"/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70" t="str">
        <f>E13</f>
        <v>S - část elektro</v>
      </c>
      <c r="F91" s="404"/>
      <c r="G91" s="404"/>
      <c r="H91" s="404"/>
      <c r="I91" s="117"/>
      <c r="J91" s="38"/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17"/>
      <c r="J92" s="38"/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22</v>
      </c>
      <c r="D93" s="38"/>
      <c r="E93" s="38"/>
      <c r="F93" s="29" t="str">
        <f>F16</f>
        <v xml:space="preserve"> </v>
      </c>
      <c r="G93" s="38"/>
      <c r="H93" s="38"/>
      <c r="I93" s="119" t="s">
        <v>24</v>
      </c>
      <c r="J93" s="61">
        <f>IF(J16="","",J16)</f>
        <v>0</v>
      </c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17"/>
      <c r="J94" s="38"/>
      <c r="K94" s="38"/>
      <c r="L94" s="11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25</v>
      </c>
      <c r="D95" s="38"/>
      <c r="E95" s="38"/>
      <c r="F95" s="29" t="str">
        <f>E19</f>
        <v xml:space="preserve"> </v>
      </c>
      <c r="G95" s="38"/>
      <c r="H95" s="38"/>
      <c r="I95" s="119" t="s">
        <v>30</v>
      </c>
      <c r="J95" s="34" t="str">
        <f>E25</f>
        <v xml:space="preserve"> </v>
      </c>
      <c r="K95" s="38"/>
      <c r="L95" s="11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28</v>
      </c>
      <c r="D96" s="38"/>
      <c r="E96" s="38"/>
      <c r="F96" s="29" t="str">
        <f>IF(E22="","",E22)</f>
        <v>Vyplň údaj</v>
      </c>
      <c r="G96" s="38"/>
      <c r="H96" s="38"/>
      <c r="I96" s="119" t="s">
        <v>32</v>
      </c>
      <c r="J96" s="34" t="str">
        <f>E28</f>
        <v xml:space="preserve"> </v>
      </c>
      <c r="K96" s="38"/>
      <c r="L96" s="11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17"/>
      <c r="J97" s="38"/>
      <c r="K97" s="38"/>
      <c r="L97" s="11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66"/>
      <c r="B98" s="167"/>
      <c r="C98" s="168" t="s">
        <v>139</v>
      </c>
      <c r="D98" s="169" t="s">
        <v>54</v>
      </c>
      <c r="E98" s="169" t="s">
        <v>50</v>
      </c>
      <c r="F98" s="169" t="s">
        <v>51</v>
      </c>
      <c r="G98" s="169" t="s">
        <v>140</v>
      </c>
      <c r="H98" s="169" t="s">
        <v>141</v>
      </c>
      <c r="I98" s="170" t="s">
        <v>142</v>
      </c>
      <c r="J98" s="169" t="s">
        <v>119</v>
      </c>
      <c r="K98" s="171" t="s">
        <v>143</v>
      </c>
      <c r="L98" s="172"/>
      <c r="M98" s="70" t="s">
        <v>20</v>
      </c>
      <c r="N98" s="71" t="s">
        <v>39</v>
      </c>
      <c r="O98" s="71" t="s">
        <v>144</v>
      </c>
      <c r="P98" s="71" t="s">
        <v>145</v>
      </c>
      <c r="Q98" s="71" t="s">
        <v>146</v>
      </c>
      <c r="R98" s="71" t="s">
        <v>147</v>
      </c>
      <c r="S98" s="71" t="s">
        <v>148</v>
      </c>
      <c r="T98" s="72" t="s">
        <v>149</v>
      </c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</row>
    <row r="99" spans="1:65" s="2" customFormat="1" ht="22.9" customHeight="1">
      <c r="A99" s="36"/>
      <c r="B99" s="37"/>
      <c r="C99" s="77" t="s">
        <v>150</v>
      </c>
      <c r="D99" s="38"/>
      <c r="E99" s="38"/>
      <c r="F99" s="38"/>
      <c r="G99" s="38"/>
      <c r="H99" s="38"/>
      <c r="I99" s="117"/>
      <c r="J99" s="173">
        <f>BK99</f>
        <v>0</v>
      </c>
      <c r="K99" s="38"/>
      <c r="L99" s="41"/>
      <c r="M99" s="73"/>
      <c r="N99" s="174"/>
      <c r="O99" s="74"/>
      <c r="P99" s="175">
        <f>P100+P186+P197</f>
        <v>0</v>
      </c>
      <c r="Q99" s="74"/>
      <c r="R99" s="175">
        <f>R100+R186+R197</f>
        <v>0</v>
      </c>
      <c r="S99" s="74"/>
      <c r="T99" s="176">
        <f>T100+T186+T197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68</v>
      </c>
      <c r="AU99" s="19" t="s">
        <v>120</v>
      </c>
      <c r="BK99" s="177">
        <f>BK100+BK186+BK197</f>
        <v>0</v>
      </c>
    </row>
    <row r="100" spans="1:65" s="12" customFormat="1" ht="25.9" customHeight="1">
      <c r="B100" s="178"/>
      <c r="C100" s="179"/>
      <c r="D100" s="180" t="s">
        <v>68</v>
      </c>
      <c r="E100" s="181" t="s">
        <v>1505</v>
      </c>
      <c r="F100" s="181" t="s">
        <v>1506</v>
      </c>
      <c r="G100" s="179"/>
      <c r="H100" s="179"/>
      <c r="I100" s="182"/>
      <c r="J100" s="183">
        <f>BK100</f>
        <v>0</v>
      </c>
      <c r="K100" s="179"/>
      <c r="L100" s="184"/>
      <c r="M100" s="185"/>
      <c r="N100" s="186"/>
      <c r="O100" s="186"/>
      <c r="P100" s="187">
        <f>P101+SUM(P102:P143)+P159+P178</f>
        <v>0</v>
      </c>
      <c r="Q100" s="186"/>
      <c r="R100" s="187">
        <f>R101+SUM(R102:R143)+R159+R178</f>
        <v>0</v>
      </c>
      <c r="S100" s="186"/>
      <c r="T100" s="188">
        <f>T101+SUM(T102:T143)+T159+T178</f>
        <v>0</v>
      </c>
      <c r="AR100" s="189" t="s">
        <v>76</v>
      </c>
      <c r="AT100" s="190" t="s">
        <v>68</v>
      </c>
      <c r="AU100" s="190" t="s">
        <v>69</v>
      </c>
      <c r="AY100" s="189" t="s">
        <v>153</v>
      </c>
      <c r="BK100" s="191">
        <f>BK101+SUM(BK102:BK143)+BK159+BK178</f>
        <v>0</v>
      </c>
    </row>
    <row r="101" spans="1:65" s="2" customFormat="1" ht="36" customHeight="1">
      <c r="A101" s="36"/>
      <c r="B101" s="37"/>
      <c r="C101" s="254" t="s">
        <v>76</v>
      </c>
      <c r="D101" s="254" t="s">
        <v>332</v>
      </c>
      <c r="E101" s="255" t="s">
        <v>1507</v>
      </c>
      <c r="F101" s="256" t="s">
        <v>1508</v>
      </c>
      <c r="G101" s="257" t="s">
        <v>179</v>
      </c>
      <c r="H101" s="258">
        <v>1</v>
      </c>
      <c r="I101" s="259"/>
      <c r="J101" s="260">
        <f>ROUND(I101*H101,2)</f>
        <v>0</v>
      </c>
      <c r="K101" s="256" t="s">
        <v>20</v>
      </c>
      <c r="L101" s="261"/>
      <c r="M101" s="262" t="s">
        <v>20</v>
      </c>
      <c r="N101" s="263" t="s">
        <v>40</v>
      </c>
      <c r="O101" s="6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214</v>
      </c>
      <c r="AT101" s="205" t="s">
        <v>332</v>
      </c>
      <c r="AU101" s="205" t="s">
        <v>76</v>
      </c>
      <c r="AY101" s="19" t="s">
        <v>153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9" t="s">
        <v>76</v>
      </c>
      <c r="BK101" s="206">
        <f>ROUND(I101*H101,2)</f>
        <v>0</v>
      </c>
      <c r="BL101" s="19" t="s">
        <v>160</v>
      </c>
      <c r="BM101" s="205" t="s">
        <v>1509</v>
      </c>
    </row>
    <row r="102" spans="1:65" s="2" customFormat="1" ht="19.5">
      <c r="A102" s="36"/>
      <c r="B102" s="37"/>
      <c r="C102" s="38"/>
      <c r="D102" s="209" t="s">
        <v>315</v>
      </c>
      <c r="E102" s="38"/>
      <c r="F102" s="251" t="s">
        <v>1510</v>
      </c>
      <c r="G102" s="38"/>
      <c r="H102" s="38"/>
      <c r="I102" s="117"/>
      <c r="J102" s="38"/>
      <c r="K102" s="38"/>
      <c r="L102" s="41"/>
      <c r="M102" s="252"/>
      <c r="N102" s="253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315</v>
      </c>
      <c r="AU102" s="19" t="s">
        <v>76</v>
      </c>
    </row>
    <row r="103" spans="1:65" s="2" customFormat="1" ht="36" customHeight="1">
      <c r="A103" s="36"/>
      <c r="B103" s="37"/>
      <c r="C103" s="254" t="s">
        <v>78</v>
      </c>
      <c r="D103" s="254" t="s">
        <v>332</v>
      </c>
      <c r="E103" s="255" t="s">
        <v>1511</v>
      </c>
      <c r="F103" s="256" t="s">
        <v>1508</v>
      </c>
      <c r="G103" s="257" t="s">
        <v>179</v>
      </c>
      <c r="H103" s="258">
        <v>1</v>
      </c>
      <c r="I103" s="259"/>
      <c r="J103" s="260">
        <f>ROUND(I103*H103,2)</f>
        <v>0</v>
      </c>
      <c r="K103" s="256" t="s">
        <v>20</v>
      </c>
      <c r="L103" s="261"/>
      <c r="M103" s="262" t="s">
        <v>20</v>
      </c>
      <c r="N103" s="263" t="s">
        <v>40</v>
      </c>
      <c r="O103" s="66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214</v>
      </c>
      <c r="AT103" s="205" t="s">
        <v>332</v>
      </c>
      <c r="AU103" s="205" t="s">
        <v>76</v>
      </c>
      <c r="AY103" s="19" t="s">
        <v>153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9" t="s">
        <v>76</v>
      </c>
      <c r="BK103" s="206">
        <f>ROUND(I103*H103,2)</f>
        <v>0</v>
      </c>
      <c r="BL103" s="19" t="s">
        <v>160</v>
      </c>
      <c r="BM103" s="205" t="s">
        <v>1512</v>
      </c>
    </row>
    <row r="104" spans="1:65" s="2" customFormat="1" ht="19.5">
      <c r="A104" s="36"/>
      <c r="B104" s="37"/>
      <c r="C104" s="38"/>
      <c r="D104" s="209" t="s">
        <v>315</v>
      </c>
      <c r="E104" s="38"/>
      <c r="F104" s="251" t="s">
        <v>1513</v>
      </c>
      <c r="G104" s="38"/>
      <c r="H104" s="38"/>
      <c r="I104" s="117"/>
      <c r="J104" s="38"/>
      <c r="K104" s="38"/>
      <c r="L104" s="41"/>
      <c r="M104" s="252"/>
      <c r="N104" s="25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315</v>
      </c>
      <c r="AU104" s="19" t="s">
        <v>76</v>
      </c>
    </row>
    <row r="105" spans="1:65" s="2" customFormat="1" ht="36" customHeight="1">
      <c r="A105" s="36"/>
      <c r="B105" s="37"/>
      <c r="C105" s="254" t="s">
        <v>92</v>
      </c>
      <c r="D105" s="254" t="s">
        <v>332</v>
      </c>
      <c r="E105" s="255" t="s">
        <v>1514</v>
      </c>
      <c r="F105" s="256" t="s">
        <v>1515</v>
      </c>
      <c r="G105" s="257" t="s">
        <v>179</v>
      </c>
      <c r="H105" s="258">
        <v>1</v>
      </c>
      <c r="I105" s="259"/>
      <c r="J105" s="260">
        <f>ROUND(I105*H105,2)</f>
        <v>0</v>
      </c>
      <c r="K105" s="256" t="s">
        <v>20</v>
      </c>
      <c r="L105" s="261"/>
      <c r="M105" s="262" t="s">
        <v>20</v>
      </c>
      <c r="N105" s="263" t="s">
        <v>40</v>
      </c>
      <c r="O105" s="66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214</v>
      </c>
      <c r="AT105" s="205" t="s">
        <v>332</v>
      </c>
      <c r="AU105" s="205" t="s">
        <v>76</v>
      </c>
      <c r="AY105" s="19" t="s">
        <v>153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9" t="s">
        <v>76</v>
      </c>
      <c r="BK105" s="206">
        <f>ROUND(I105*H105,2)</f>
        <v>0</v>
      </c>
      <c r="BL105" s="19" t="s">
        <v>160</v>
      </c>
      <c r="BM105" s="205" t="s">
        <v>1516</v>
      </c>
    </row>
    <row r="106" spans="1:65" s="2" customFormat="1" ht="29.25">
      <c r="A106" s="36"/>
      <c r="B106" s="37"/>
      <c r="C106" s="38"/>
      <c r="D106" s="209" t="s">
        <v>315</v>
      </c>
      <c r="E106" s="38"/>
      <c r="F106" s="251" t="s">
        <v>1517</v>
      </c>
      <c r="G106" s="38"/>
      <c r="H106" s="38"/>
      <c r="I106" s="117"/>
      <c r="J106" s="38"/>
      <c r="K106" s="38"/>
      <c r="L106" s="41"/>
      <c r="M106" s="252"/>
      <c r="N106" s="253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315</v>
      </c>
      <c r="AU106" s="19" t="s">
        <v>76</v>
      </c>
    </row>
    <row r="107" spans="1:65" s="2" customFormat="1" ht="48" customHeight="1">
      <c r="A107" s="36"/>
      <c r="B107" s="37"/>
      <c r="C107" s="254" t="s">
        <v>160</v>
      </c>
      <c r="D107" s="254" t="s">
        <v>332</v>
      </c>
      <c r="E107" s="255" t="s">
        <v>1518</v>
      </c>
      <c r="F107" s="256" t="s">
        <v>1519</v>
      </c>
      <c r="G107" s="257" t="s">
        <v>179</v>
      </c>
      <c r="H107" s="258">
        <v>1</v>
      </c>
      <c r="I107" s="259"/>
      <c r="J107" s="260">
        <f>ROUND(I107*H107,2)</f>
        <v>0</v>
      </c>
      <c r="K107" s="256" t="s">
        <v>20</v>
      </c>
      <c r="L107" s="261"/>
      <c r="M107" s="262" t="s">
        <v>20</v>
      </c>
      <c r="N107" s="263" t="s">
        <v>40</v>
      </c>
      <c r="O107" s="66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214</v>
      </c>
      <c r="AT107" s="205" t="s">
        <v>332</v>
      </c>
      <c r="AU107" s="205" t="s">
        <v>76</v>
      </c>
      <c r="AY107" s="19" t="s">
        <v>153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9" t="s">
        <v>76</v>
      </c>
      <c r="BK107" s="206">
        <f>ROUND(I107*H107,2)</f>
        <v>0</v>
      </c>
      <c r="BL107" s="19" t="s">
        <v>160</v>
      </c>
      <c r="BM107" s="205" t="s">
        <v>1520</v>
      </c>
    </row>
    <row r="108" spans="1:65" s="2" customFormat="1" ht="19.5">
      <c r="A108" s="36"/>
      <c r="B108" s="37"/>
      <c r="C108" s="38"/>
      <c r="D108" s="209" t="s">
        <v>315</v>
      </c>
      <c r="E108" s="38"/>
      <c r="F108" s="251" t="s">
        <v>1521</v>
      </c>
      <c r="G108" s="38"/>
      <c r="H108" s="38"/>
      <c r="I108" s="117"/>
      <c r="J108" s="38"/>
      <c r="K108" s="38"/>
      <c r="L108" s="41"/>
      <c r="M108" s="252"/>
      <c r="N108" s="253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315</v>
      </c>
      <c r="AU108" s="19" t="s">
        <v>76</v>
      </c>
    </row>
    <row r="109" spans="1:65" s="2" customFormat="1" ht="48" customHeight="1">
      <c r="A109" s="36"/>
      <c r="B109" s="37"/>
      <c r="C109" s="254" t="s">
        <v>193</v>
      </c>
      <c r="D109" s="254" t="s">
        <v>332</v>
      </c>
      <c r="E109" s="255" t="s">
        <v>1522</v>
      </c>
      <c r="F109" s="256" t="s">
        <v>1523</v>
      </c>
      <c r="G109" s="257" t="s">
        <v>179</v>
      </c>
      <c r="H109" s="258">
        <v>1</v>
      </c>
      <c r="I109" s="259"/>
      <c r="J109" s="260">
        <f>ROUND(I109*H109,2)</f>
        <v>0</v>
      </c>
      <c r="K109" s="256" t="s">
        <v>20</v>
      </c>
      <c r="L109" s="261"/>
      <c r="M109" s="262" t="s">
        <v>20</v>
      </c>
      <c r="N109" s="263" t="s">
        <v>40</v>
      </c>
      <c r="O109" s="66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214</v>
      </c>
      <c r="AT109" s="205" t="s">
        <v>332</v>
      </c>
      <c r="AU109" s="205" t="s">
        <v>76</v>
      </c>
      <c r="AY109" s="19" t="s">
        <v>153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9" t="s">
        <v>76</v>
      </c>
      <c r="BK109" s="206">
        <f>ROUND(I109*H109,2)</f>
        <v>0</v>
      </c>
      <c r="BL109" s="19" t="s">
        <v>160</v>
      </c>
      <c r="BM109" s="205" t="s">
        <v>1524</v>
      </c>
    </row>
    <row r="110" spans="1:65" s="2" customFormat="1" ht="19.5">
      <c r="A110" s="36"/>
      <c r="B110" s="37"/>
      <c r="C110" s="38"/>
      <c r="D110" s="209" t="s">
        <v>315</v>
      </c>
      <c r="E110" s="38"/>
      <c r="F110" s="251" t="s">
        <v>1525</v>
      </c>
      <c r="G110" s="38"/>
      <c r="H110" s="38"/>
      <c r="I110" s="117"/>
      <c r="J110" s="38"/>
      <c r="K110" s="38"/>
      <c r="L110" s="41"/>
      <c r="M110" s="252"/>
      <c r="N110" s="25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315</v>
      </c>
      <c r="AU110" s="19" t="s">
        <v>76</v>
      </c>
    </row>
    <row r="111" spans="1:65" s="2" customFormat="1" ht="60" customHeight="1">
      <c r="A111" s="36"/>
      <c r="B111" s="37"/>
      <c r="C111" s="254" t="s">
        <v>198</v>
      </c>
      <c r="D111" s="254" t="s">
        <v>332</v>
      </c>
      <c r="E111" s="255" t="s">
        <v>1526</v>
      </c>
      <c r="F111" s="256" t="s">
        <v>1527</v>
      </c>
      <c r="G111" s="257" t="s">
        <v>179</v>
      </c>
      <c r="H111" s="258">
        <v>1</v>
      </c>
      <c r="I111" s="259"/>
      <c r="J111" s="260">
        <f>ROUND(I111*H111,2)</f>
        <v>0</v>
      </c>
      <c r="K111" s="256" t="s">
        <v>20</v>
      </c>
      <c r="L111" s="261"/>
      <c r="M111" s="262" t="s">
        <v>20</v>
      </c>
      <c r="N111" s="263" t="s">
        <v>40</v>
      </c>
      <c r="O111" s="66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214</v>
      </c>
      <c r="AT111" s="205" t="s">
        <v>332</v>
      </c>
      <c r="AU111" s="205" t="s">
        <v>76</v>
      </c>
      <c r="AY111" s="19" t="s">
        <v>153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9" t="s">
        <v>76</v>
      </c>
      <c r="BK111" s="206">
        <f>ROUND(I111*H111,2)</f>
        <v>0</v>
      </c>
      <c r="BL111" s="19" t="s">
        <v>160</v>
      </c>
      <c r="BM111" s="205" t="s">
        <v>1528</v>
      </c>
    </row>
    <row r="112" spans="1:65" s="2" customFormat="1" ht="19.5">
      <c r="A112" s="36"/>
      <c r="B112" s="37"/>
      <c r="C112" s="38"/>
      <c r="D112" s="209" t="s">
        <v>315</v>
      </c>
      <c r="E112" s="38"/>
      <c r="F112" s="251" t="s">
        <v>1529</v>
      </c>
      <c r="G112" s="38"/>
      <c r="H112" s="38"/>
      <c r="I112" s="117"/>
      <c r="J112" s="38"/>
      <c r="K112" s="38"/>
      <c r="L112" s="41"/>
      <c r="M112" s="252"/>
      <c r="N112" s="253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315</v>
      </c>
      <c r="AU112" s="19" t="s">
        <v>76</v>
      </c>
    </row>
    <row r="113" spans="1:65" s="2" customFormat="1" ht="24" customHeight="1">
      <c r="A113" s="36"/>
      <c r="B113" s="37"/>
      <c r="C113" s="254" t="s">
        <v>205</v>
      </c>
      <c r="D113" s="254" t="s">
        <v>332</v>
      </c>
      <c r="E113" s="255" t="s">
        <v>1530</v>
      </c>
      <c r="F113" s="256" t="s">
        <v>1531</v>
      </c>
      <c r="G113" s="257" t="s">
        <v>179</v>
      </c>
      <c r="H113" s="258">
        <v>64</v>
      </c>
      <c r="I113" s="259"/>
      <c r="J113" s="260">
        <f>ROUND(I113*H113,2)</f>
        <v>0</v>
      </c>
      <c r="K113" s="256" t="s">
        <v>20</v>
      </c>
      <c r="L113" s="261"/>
      <c r="M113" s="262" t="s">
        <v>20</v>
      </c>
      <c r="N113" s="263" t="s">
        <v>40</v>
      </c>
      <c r="O113" s="66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214</v>
      </c>
      <c r="AT113" s="205" t="s">
        <v>332</v>
      </c>
      <c r="AU113" s="205" t="s">
        <v>76</v>
      </c>
      <c r="AY113" s="19" t="s">
        <v>153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9" t="s">
        <v>76</v>
      </c>
      <c r="BK113" s="206">
        <f>ROUND(I113*H113,2)</f>
        <v>0</v>
      </c>
      <c r="BL113" s="19" t="s">
        <v>160</v>
      </c>
      <c r="BM113" s="205" t="s">
        <v>1532</v>
      </c>
    </row>
    <row r="114" spans="1:65" s="2" customFormat="1" ht="19.5">
      <c r="A114" s="36"/>
      <c r="B114" s="37"/>
      <c r="C114" s="38"/>
      <c r="D114" s="209" t="s">
        <v>315</v>
      </c>
      <c r="E114" s="38"/>
      <c r="F114" s="251" t="s">
        <v>1533</v>
      </c>
      <c r="G114" s="38"/>
      <c r="H114" s="38"/>
      <c r="I114" s="117"/>
      <c r="J114" s="38"/>
      <c r="K114" s="38"/>
      <c r="L114" s="41"/>
      <c r="M114" s="252"/>
      <c r="N114" s="253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315</v>
      </c>
      <c r="AU114" s="19" t="s">
        <v>76</v>
      </c>
    </row>
    <row r="115" spans="1:65" s="2" customFormat="1" ht="24" customHeight="1">
      <c r="A115" s="36"/>
      <c r="B115" s="37"/>
      <c r="C115" s="254" t="s">
        <v>214</v>
      </c>
      <c r="D115" s="254" t="s">
        <v>332</v>
      </c>
      <c r="E115" s="255" t="s">
        <v>1534</v>
      </c>
      <c r="F115" s="256" t="s">
        <v>1535</v>
      </c>
      <c r="G115" s="257" t="s">
        <v>179</v>
      </c>
      <c r="H115" s="258">
        <v>42</v>
      </c>
      <c r="I115" s="259"/>
      <c r="J115" s="260">
        <f>ROUND(I115*H115,2)</f>
        <v>0</v>
      </c>
      <c r="K115" s="256" t="s">
        <v>20</v>
      </c>
      <c r="L115" s="261"/>
      <c r="M115" s="262" t="s">
        <v>20</v>
      </c>
      <c r="N115" s="263" t="s">
        <v>40</v>
      </c>
      <c r="O115" s="66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214</v>
      </c>
      <c r="AT115" s="205" t="s">
        <v>332</v>
      </c>
      <c r="AU115" s="205" t="s">
        <v>76</v>
      </c>
      <c r="AY115" s="19" t="s">
        <v>153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9" t="s">
        <v>76</v>
      </c>
      <c r="BK115" s="206">
        <f>ROUND(I115*H115,2)</f>
        <v>0</v>
      </c>
      <c r="BL115" s="19" t="s">
        <v>160</v>
      </c>
      <c r="BM115" s="205" t="s">
        <v>1536</v>
      </c>
    </row>
    <row r="116" spans="1:65" s="2" customFormat="1" ht="19.5">
      <c r="A116" s="36"/>
      <c r="B116" s="37"/>
      <c r="C116" s="38"/>
      <c r="D116" s="209" t="s">
        <v>315</v>
      </c>
      <c r="E116" s="38"/>
      <c r="F116" s="251" t="s">
        <v>1537</v>
      </c>
      <c r="G116" s="38"/>
      <c r="H116" s="38"/>
      <c r="I116" s="117"/>
      <c r="J116" s="38"/>
      <c r="K116" s="38"/>
      <c r="L116" s="41"/>
      <c r="M116" s="252"/>
      <c r="N116" s="25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315</v>
      </c>
      <c r="AU116" s="19" t="s">
        <v>76</v>
      </c>
    </row>
    <row r="117" spans="1:65" s="2" customFormat="1" ht="24" customHeight="1">
      <c r="A117" s="36"/>
      <c r="B117" s="37"/>
      <c r="C117" s="254" t="s">
        <v>221</v>
      </c>
      <c r="D117" s="254" t="s">
        <v>332</v>
      </c>
      <c r="E117" s="255" t="s">
        <v>1538</v>
      </c>
      <c r="F117" s="256" t="s">
        <v>1539</v>
      </c>
      <c r="G117" s="257" t="s">
        <v>179</v>
      </c>
      <c r="H117" s="258">
        <v>38</v>
      </c>
      <c r="I117" s="259"/>
      <c r="J117" s="260">
        <f>ROUND(I117*H117,2)</f>
        <v>0</v>
      </c>
      <c r="K117" s="256" t="s">
        <v>20</v>
      </c>
      <c r="L117" s="261"/>
      <c r="M117" s="262" t="s">
        <v>20</v>
      </c>
      <c r="N117" s="263" t="s">
        <v>40</v>
      </c>
      <c r="O117" s="66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214</v>
      </c>
      <c r="AT117" s="205" t="s">
        <v>332</v>
      </c>
      <c r="AU117" s="205" t="s">
        <v>76</v>
      </c>
      <c r="AY117" s="19" t="s">
        <v>153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9" t="s">
        <v>76</v>
      </c>
      <c r="BK117" s="206">
        <f>ROUND(I117*H117,2)</f>
        <v>0</v>
      </c>
      <c r="BL117" s="19" t="s">
        <v>160</v>
      </c>
      <c r="BM117" s="205" t="s">
        <v>1540</v>
      </c>
    </row>
    <row r="118" spans="1:65" s="2" customFormat="1" ht="19.5">
      <c r="A118" s="36"/>
      <c r="B118" s="37"/>
      <c r="C118" s="38"/>
      <c r="D118" s="209" t="s">
        <v>315</v>
      </c>
      <c r="E118" s="38"/>
      <c r="F118" s="251" t="s">
        <v>1541</v>
      </c>
      <c r="G118" s="38"/>
      <c r="H118" s="38"/>
      <c r="I118" s="117"/>
      <c r="J118" s="38"/>
      <c r="K118" s="38"/>
      <c r="L118" s="41"/>
      <c r="M118" s="252"/>
      <c r="N118" s="253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315</v>
      </c>
      <c r="AU118" s="19" t="s">
        <v>76</v>
      </c>
    </row>
    <row r="119" spans="1:65" s="2" customFormat="1" ht="24" customHeight="1">
      <c r="A119" s="36"/>
      <c r="B119" s="37"/>
      <c r="C119" s="254" t="s">
        <v>230</v>
      </c>
      <c r="D119" s="254" t="s">
        <v>332</v>
      </c>
      <c r="E119" s="255" t="s">
        <v>1542</v>
      </c>
      <c r="F119" s="256" t="s">
        <v>1543</v>
      </c>
      <c r="G119" s="257" t="s">
        <v>179</v>
      </c>
      <c r="H119" s="258">
        <v>1</v>
      </c>
      <c r="I119" s="259"/>
      <c r="J119" s="260">
        <f>ROUND(I119*H119,2)</f>
        <v>0</v>
      </c>
      <c r="K119" s="256" t="s">
        <v>20</v>
      </c>
      <c r="L119" s="261"/>
      <c r="M119" s="262" t="s">
        <v>20</v>
      </c>
      <c r="N119" s="263" t="s">
        <v>40</v>
      </c>
      <c r="O119" s="66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214</v>
      </c>
      <c r="AT119" s="205" t="s">
        <v>332</v>
      </c>
      <c r="AU119" s="205" t="s">
        <v>76</v>
      </c>
      <c r="AY119" s="19" t="s">
        <v>153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9" t="s">
        <v>76</v>
      </c>
      <c r="BK119" s="206">
        <f>ROUND(I119*H119,2)</f>
        <v>0</v>
      </c>
      <c r="BL119" s="19" t="s">
        <v>160</v>
      </c>
      <c r="BM119" s="205" t="s">
        <v>1544</v>
      </c>
    </row>
    <row r="120" spans="1:65" s="2" customFormat="1" ht="19.5">
      <c r="A120" s="36"/>
      <c r="B120" s="37"/>
      <c r="C120" s="38"/>
      <c r="D120" s="209" t="s">
        <v>315</v>
      </c>
      <c r="E120" s="38"/>
      <c r="F120" s="251" t="s">
        <v>1545</v>
      </c>
      <c r="G120" s="38"/>
      <c r="H120" s="38"/>
      <c r="I120" s="117"/>
      <c r="J120" s="38"/>
      <c r="K120" s="38"/>
      <c r="L120" s="41"/>
      <c r="M120" s="252"/>
      <c r="N120" s="253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315</v>
      </c>
      <c r="AU120" s="19" t="s">
        <v>76</v>
      </c>
    </row>
    <row r="121" spans="1:65" s="2" customFormat="1" ht="16.5" customHeight="1">
      <c r="A121" s="36"/>
      <c r="B121" s="37"/>
      <c r="C121" s="254" t="s">
        <v>237</v>
      </c>
      <c r="D121" s="254" t="s">
        <v>332</v>
      </c>
      <c r="E121" s="255" t="s">
        <v>1546</v>
      </c>
      <c r="F121" s="256" t="s">
        <v>1547</v>
      </c>
      <c r="G121" s="257" t="s">
        <v>179</v>
      </c>
      <c r="H121" s="258">
        <v>3</v>
      </c>
      <c r="I121" s="259"/>
      <c r="J121" s="260">
        <f>ROUND(I121*H121,2)</f>
        <v>0</v>
      </c>
      <c r="K121" s="256" t="s">
        <v>20</v>
      </c>
      <c r="L121" s="261"/>
      <c r="M121" s="262" t="s">
        <v>20</v>
      </c>
      <c r="N121" s="263" t="s">
        <v>40</v>
      </c>
      <c r="O121" s="66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214</v>
      </c>
      <c r="AT121" s="205" t="s">
        <v>332</v>
      </c>
      <c r="AU121" s="205" t="s">
        <v>76</v>
      </c>
      <c r="AY121" s="19" t="s">
        <v>153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9" t="s">
        <v>76</v>
      </c>
      <c r="BK121" s="206">
        <f>ROUND(I121*H121,2)</f>
        <v>0</v>
      </c>
      <c r="BL121" s="19" t="s">
        <v>160</v>
      </c>
      <c r="BM121" s="205" t="s">
        <v>1548</v>
      </c>
    </row>
    <row r="122" spans="1:65" s="2" customFormat="1" ht="36" customHeight="1">
      <c r="A122" s="36"/>
      <c r="B122" s="37"/>
      <c r="C122" s="254" t="s">
        <v>258</v>
      </c>
      <c r="D122" s="254" t="s">
        <v>332</v>
      </c>
      <c r="E122" s="255" t="s">
        <v>1549</v>
      </c>
      <c r="F122" s="256" t="s">
        <v>1550</v>
      </c>
      <c r="G122" s="257" t="s">
        <v>179</v>
      </c>
      <c r="H122" s="258">
        <v>196</v>
      </c>
      <c r="I122" s="259"/>
      <c r="J122" s="260">
        <f>ROUND(I122*H122,2)</f>
        <v>0</v>
      </c>
      <c r="K122" s="256" t="s">
        <v>20</v>
      </c>
      <c r="L122" s="261"/>
      <c r="M122" s="262" t="s">
        <v>20</v>
      </c>
      <c r="N122" s="263" t="s">
        <v>40</v>
      </c>
      <c r="O122" s="66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214</v>
      </c>
      <c r="AT122" s="205" t="s">
        <v>332</v>
      </c>
      <c r="AU122" s="205" t="s">
        <v>76</v>
      </c>
      <c r="AY122" s="19" t="s">
        <v>153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9" t="s">
        <v>76</v>
      </c>
      <c r="BK122" s="206">
        <f>ROUND(I122*H122,2)</f>
        <v>0</v>
      </c>
      <c r="BL122" s="19" t="s">
        <v>160</v>
      </c>
      <c r="BM122" s="205" t="s">
        <v>1551</v>
      </c>
    </row>
    <row r="123" spans="1:65" s="2" customFormat="1" ht="19.5">
      <c r="A123" s="36"/>
      <c r="B123" s="37"/>
      <c r="C123" s="38"/>
      <c r="D123" s="209" t="s">
        <v>315</v>
      </c>
      <c r="E123" s="38"/>
      <c r="F123" s="251" t="s">
        <v>1552</v>
      </c>
      <c r="G123" s="38"/>
      <c r="H123" s="38"/>
      <c r="I123" s="117"/>
      <c r="J123" s="38"/>
      <c r="K123" s="38"/>
      <c r="L123" s="41"/>
      <c r="M123" s="252"/>
      <c r="N123" s="253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315</v>
      </c>
      <c r="AU123" s="19" t="s">
        <v>76</v>
      </c>
    </row>
    <row r="124" spans="1:65" s="2" customFormat="1" ht="24" customHeight="1">
      <c r="A124" s="36"/>
      <c r="B124" s="37"/>
      <c r="C124" s="254" t="s">
        <v>271</v>
      </c>
      <c r="D124" s="254" t="s">
        <v>332</v>
      </c>
      <c r="E124" s="255" t="s">
        <v>1553</v>
      </c>
      <c r="F124" s="256" t="s">
        <v>1554</v>
      </c>
      <c r="G124" s="257" t="s">
        <v>179</v>
      </c>
      <c r="H124" s="258">
        <v>17</v>
      </c>
      <c r="I124" s="259"/>
      <c r="J124" s="260">
        <f>ROUND(I124*H124,2)</f>
        <v>0</v>
      </c>
      <c r="K124" s="256" t="s">
        <v>20</v>
      </c>
      <c r="L124" s="261"/>
      <c r="M124" s="262" t="s">
        <v>20</v>
      </c>
      <c r="N124" s="263" t="s">
        <v>40</v>
      </c>
      <c r="O124" s="66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214</v>
      </c>
      <c r="AT124" s="205" t="s">
        <v>332</v>
      </c>
      <c r="AU124" s="205" t="s">
        <v>76</v>
      </c>
      <c r="AY124" s="19" t="s">
        <v>153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9" t="s">
        <v>76</v>
      </c>
      <c r="BK124" s="206">
        <f>ROUND(I124*H124,2)</f>
        <v>0</v>
      </c>
      <c r="BL124" s="19" t="s">
        <v>160</v>
      </c>
      <c r="BM124" s="205" t="s">
        <v>1555</v>
      </c>
    </row>
    <row r="125" spans="1:65" s="2" customFormat="1" ht="19.5">
      <c r="A125" s="36"/>
      <c r="B125" s="37"/>
      <c r="C125" s="38"/>
      <c r="D125" s="209" t="s">
        <v>315</v>
      </c>
      <c r="E125" s="38"/>
      <c r="F125" s="251" t="s">
        <v>1556</v>
      </c>
      <c r="G125" s="38"/>
      <c r="H125" s="38"/>
      <c r="I125" s="117"/>
      <c r="J125" s="38"/>
      <c r="K125" s="38"/>
      <c r="L125" s="41"/>
      <c r="M125" s="252"/>
      <c r="N125" s="25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315</v>
      </c>
      <c r="AU125" s="19" t="s">
        <v>76</v>
      </c>
    </row>
    <row r="126" spans="1:65" s="2" customFormat="1" ht="24" customHeight="1">
      <c r="A126" s="36"/>
      <c r="B126" s="37"/>
      <c r="C126" s="254" t="s">
        <v>279</v>
      </c>
      <c r="D126" s="254" t="s">
        <v>332</v>
      </c>
      <c r="E126" s="255" t="s">
        <v>1557</v>
      </c>
      <c r="F126" s="256" t="s">
        <v>1558</v>
      </c>
      <c r="G126" s="257" t="s">
        <v>179</v>
      </c>
      <c r="H126" s="258">
        <v>10</v>
      </c>
      <c r="I126" s="259"/>
      <c r="J126" s="260">
        <f>ROUND(I126*H126,2)</f>
        <v>0</v>
      </c>
      <c r="K126" s="256" t="s">
        <v>20</v>
      </c>
      <c r="L126" s="261"/>
      <c r="M126" s="262" t="s">
        <v>20</v>
      </c>
      <c r="N126" s="263" t="s">
        <v>40</v>
      </c>
      <c r="O126" s="66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214</v>
      </c>
      <c r="AT126" s="205" t="s">
        <v>332</v>
      </c>
      <c r="AU126" s="205" t="s">
        <v>76</v>
      </c>
      <c r="AY126" s="19" t="s">
        <v>153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9" t="s">
        <v>76</v>
      </c>
      <c r="BK126" s="206">
        <f>ROUND(I126*H126,2)</f>
        <v>0</v>
      </c>
      <c r="BL126" s="19" t="s">
        <v>160</v>
      </c>
      <c r="BM126" s="205" t="s">
        <v>1559</v>
      </c>
    </row>
    <row r="127" spans="1:65" s="2" customFormat="1" ht="19.5">
      <c r="A127" s="36"/>
      <c r="B127" s="37"/>
      <c r="C127" s="38"/>
      <c r="D127" s="209" t="s">
        <v>315</v>
      </c>
      <c r="E127" s="38"/>
      <c r="F127" s="251" t="s">
        <v>1556</v>
      </c>
      <c r="G127" s="38"/>
      <c r="H127" s="38"/>
      <c r="I127" s="117"/>
      <c r="J127" s="38"/>
      <c r="K127" s="38"/>
      <c r="L127" s="41"/>
      <c r="M127" s="252"/>
      <c r="N127" s="253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315</v>
      </c>
      <c r="AU127" s="19" t="s">
        <v>76</v>
      </c>
    </row>
    <row r="128" spans="1:65" s="2" customFormat="1" ht="24" customHeight="1">
      <c r="A128" s="36"/>
      <c r="B128" s="37"/>
      <c r="C128" s="254" t="s">
        <v>9</v>
      </c>
      <c r="D128" s="254" t="s">
        <v>332</v>
      </c>
      <c r="E128" s="255" t="s">
        <v>1560</v>
      </c>
      <c r="F128" s="256" t="s">
        <v>1561</v>
      </c>
      <c r="G128" s="257" t="s">
        <v>179</v>
      </c>
      <c r="H128" s="258">
        <v>4</v>
      </c>
      <c r="I128" s="259"/>
      <c r="J128" s="260">
        <f>ROUND(I128*H128,2)</f>
        <v>0</v>
      </c>
      <c r="K128" s="256" t="s">
        <v>20</v>
      </c>
      <c r="L128" s="261"/>
      <c r="M128" s="262" t="s">
        <v>20</v>
      </c>
      <c r="N128" s="263" t="s">
        <v>40</v>
      </c>
      <c r="O128" s="66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214</v>
      </c>
      <c r="AT128" s="205" t="s">
        <v>332</v>
      </c>
      <c r="AU128" s="205" t="s">
        <v>76</v>
      </c>
      <c r="AY128" s="19" t="s">
        <v>153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9" t="s">
        <v>76</v>
      </c>
      <c r="BK128" s="206">
        <f>ROUND(I128*H128,2)</f>
        <v>0</v>
      </c>
      <c r="BL128" s="19" t="s">
        <v>160</v>
      </c>
      <c r="BM128" s="205" t="s">
        <v>1562</v>
      </c>
    </row>
    <row r="129" spans="1:65" s="2" customFormat="1" ht="19.5">
      <c r="A129" s="36"/>
      <c r="B129" s="37"/>
      <c r="C129" s="38"/>
      <c r="D129" s="209" t="s">
        <v>315</v>
      </c>
      <c r="E129" s="38"/>
      <c r="F129" s="251" t="s">
        <v>1556</v>
      </c>
      <c r="G129" s="38"/>
      <c r="H129" s="38"/>
      <c r="I129" s="117"/>
      <c r="J129" s="38"/>
      <c r="K129" s="38"/>
      <c r="L129" s="41"/>
      <c r="M129" s="252"/>
      <c r="N129" s="25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315</v>
      </c>
      <c r="AU129" s="19" t="s">
        <v>76</v>
      </c>
    </row>
    <row r="130" spans="1:65" s="2" customFormat="1" ht="24" customHeight="1">
      <c r="A130" s="36"/>
      <c r="B130" s="37"/>
      <c r="C130" s="254" t="s">
        <v>304</v>
      </c>
      <c r="D130" s="254" t="s">
        <v>332</v>
      </c>
      <c r="E130" s="255" t="s">
        <v>1563</v>
      </c>
      <c r="F130" s="256" t="s">
        <v>1564</v>
      </c>
      <c r="G130" s="257" t="s">
        <v>179</v>
      </c>
      <c r="H130" s="258">
        <v>1</v>
      </c>
      <c r="I130" s="259"/>
      <c r="J130" s="260">
        <f>ROUND(I130*H130,2)</f>
        <v>0</v>
      </c>
      <c r="K130" s="256" t="s">
        <v>20</v>
      </c>
      <c r="L130" s="261"/>
      <c r="M130" s="262" t="s">
        <v>20</v>
      </c>
      <c r="N130" s="263" t="s">
        <v>40</v>
      </c>
      <c r="O130" s="6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214</v>
      </c>
      <c r="AT130" s="205" t="s">
        <v>332</v>
      </c>
      <c r="AU130" s="205" t="s">
        <v>76</v>
      </c>
      <c r="AY130" s="19" t="s">
        <v>153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9" t="s">
        <v>76</v>
      </c>
      <c r="BK130" s="206">
        <f>ROUND(I130*H130,2)</f>
        <v>0</v>
      </c>
      <c r="BL130" s="19" t="s">
        <v>160</v>
      </c>
      <c r="BM130" s="205" t="s">
        <v>1565</v>
      </c>
    </row>
    <row r="131" spans="1:65" s="2" customFormat="1" ht="19.5">
      <c r="A131" s="36"/>
      <c r="B131" s="37"/>
      <c r="C131" s="38"/>
      <c r="D131" s="209" t="s">
        <v>315</v>
      </c>
      <c r="E131" s="38"/>
      <c r="F131" s="251" t="s">
        <v>1556</v>
      </c>
      <c r="G131" s="38"/>
      <c r="H131" s="38"/>
      <c r="I131" s="117"/>
      <c r="J131" s="38"/>
      <c r="K131" s="38"/>
      <c r="L131" s="41"/>
      <c r="M131" s="252"/>
      <c r="N131" s="25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315</v>
      </c>
      <c r="AU131" s="19" t="s">
        <v>76</v>
      </c>
    </row>
    <row r="132" spans="1:65" s="2" customFormat="1" ht="24" customHeight="1">
      <c r="A132" s="36"/>
      <c r="B132" s="37"/>
      <c r="C132" s="254" t="s">
        <v>311</v>
      </c>
      <c r="D132" s="254" t="s">
        <v>332</v>
      </c>
      <c r="E132" s="255" t="s">
        <v>1566</v>
      </c>
      <c r="F132" s="256" t="s">
        <v>1567</v>
      </c>
      <c r="G132" s="257" t="s">
        <v>179</v>
      </c>
      <c r="H132" s="258">
        <v>1</v>
      </c>
      <c r="I132" s="259"/>
      <c r="J132" s="260">
        <f>ROUND(I132*H132,2)</f>
        <v>0</v>
      </c>
      <c r="K132" s="256" t="s">
        <v>20</v>
      </c>
      <c r="L132" s="261"/>
      <c r="M132" s="262" t="s">
        <v>20</v>
      </c>
      <c r="N132" s="263" t="s">
        <v>40</v>
      </c>
      <c r="O132" s="66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214</v>
      </c>
      <c r="AT132" s="205" t="s">
        <v>332</v>
      </c>
      <c r="AU132" s="205" t="s">
        <v>76</v>
      </c>
      <c r="AY132" s="19" t="s">
        <v>153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9" t="s">
        <v>76</v>
      </c>
      <c r="BK132" s="206">
        <f>ROUND(I132*H132,2)</f>
        <v>0</v>
      </c>
      <c r="BL132" s="19" t="s">
        <v>160</v>
      </c>
      <c r="BM132" s="205" t="s">
        <v>1568</v>
      </c>
    </row>
    <row r="133" spans="1:65" s="2" customFormat="1" ht="24" customHeight="1">
      <c r="A133" s="36"/>
      <c r="B133" s="37"/>
      <c r="C133" s="254" t="s">
        <v>317</v>
      </c>
      <c r="D133" s="254" t="s">
        <v>332</v>
      </c>
      <c r="E133" s="255" t="s">
        <v>1569</v>
      </c>
      <c r="F133" s="256" t="s">
        <v>1570</v>
      </c>
      <c r="G133" s="257" t="s">
        <v>179</v>
      </c>
      <c r="H133" s="258">
        <v>8</v>
      </c>
      <c r="I133" s="259"/>
      <c r="J133" s="260">
        <f>ROUND(I133*H133,2)</f>
        <v>0</v>
      </c>
      <c r="K133" s="256" t="s">
        <v>20</v>
      </c>
      <c r="L133" s="261"/>
      <c r="M133" s="262" t="s">
        <v>20</v>
      </c>
      <c r="N133" s="263" t="s">
        <v>40</v>
      </c>
      <c r="O133" s="66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214</v>
      </c>
      <c r="AT133" s="205" t="s">
        <v>332</v>
      </c>
      <c r="AU133" s="205" t="s">
        <v>76</v>
      </c>
      <c r="AY133" s="19" t="s">
        <v>153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9" t="s">
        <v>76</v>
      </c>
      <c r="BK133" s="206">
        <f>ROUND(I133*H133,2)</f>
        <v>0</v>
      </c>
      <c r="BL133" s="19" t="s">
        <v>160</v>
      </c>
      <c r="BM133" s="205" t="s">
        <v>1571</v>
      </c>
    </row>
    <row r="134" spans="1:65" s="2" customFormat="1" ht="19.5">
      <c r="A134" s="36"/>
      <c r="B134" s="37"/>
      <c r="C134" s="38"/>
      <c r="D134" s="209" t="s">
        <v>315</v>
      </c>
      <c r="E134" s="38"/>
      <c r="F134" s="251" t="s">
        <v>1572</v>
      </c>
      <c r="G134" s="38"/>
      <c r="H134" s="38"/>
      <c r="I134" s="117"/>
      <c r="J134" s="38"/>
      <c r="K134" s="38"/>
      <c r="L134" s="41"/>
      <c r="M134" s="252"/>
      <c r="N134" s="253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315</v>
      </c>
      <c r="AU134" s="19" t="s">
        <v>76</v>
      </c>
    </row>
    <row r="135" spans="1:65" s="2" customFormat="1" ht="36" customHeight="1">
      <c r="A135" s="36"/>
      <c r="B135" s="37"/>
      <c r="C135" s="254" t="s">
        <v>323</v>
      </c>
      <c r="D135" s="254" t="s">
        <v>332</v>
      </c>
      <c r="E135" s="255" t="s">
        <v>1573</v>
      </c>
      <c r="F135" s="256" t="s">
        <v>1574</v>
      </c>
      <c r="G135" s="257" t="s">
        <v>179</v>
      </c>
      <c r="H135" s="258">
        <v>20</v>
      </c>
      <c r="I135" s="259"/>
      <c r="J135" s="260">
        <f>ROUND(I135*H135,2)</f>
        <v>0</v>
      </c>
      <c r="K135" s="256" t="s">
        <v>20</v>
      </c>
      <c r="L135" s="261"/>
      <c r="M135" s="262" t="s">
        <v>20</v>
      </c>
      <c r="N135" s="263" t="s">
        <v>40</v>
      </c>
      <c r="O135" s="6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214</v>
      </c>
      <c r="AT135" s="205" t="s">
        <v>332</v>
      </c>
      <c r="AU135" s="205" t="s">
        <v>76</v>
      </c>
      <c r="AY135" s="19" t="s">
        <v>153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9" t="s">
        <v>76</v>
      </c>
      <c r="BK135" s="206">
        <f>ROUND(I135*H135,2)</f>
        <v>0</v>
      </c>
      <c r="BL135" s="19" t="s">
        <v>160</v>
      </c>
      <c r="BM135" s="205" t="s">
        <v>1575</v>
      </c>
    </row>
    <row r="136" spans="1:65" s="2" customFormat="1" ht="19.5">
      <c r="A136" s="36"/>
      <c r="B136" s="37"/>
      <c r="C136" s="38"/>
      <c r="D136" s="209" t="s">
        <v>315</v>
      </c>
      <c r="E136" s="38"/>
      <c r="F136" s="251" t="s">
        <v>1576</v>
      </c>
      <c r="G136" s="38"/>
      <c r="H136" s="38"/>
      <c r="I136" s="117"/>
      <c r="J136" s="38"/>
      <c r="K136" s="38"/>
      <c r="L136" s="41"/>
      <c r="M136" s="252"/>
      <c r="N136" s="253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315</v>
      </c>
      <c r="AU136" s="19" t="s">
        <v>76</v>
      </c>
    </row>
    <row r="137" spans="1:65" s="2" customFormat="1" ht="24" customHeight="1">
      <c r="A137" s="36"/>
      <c r="B137" s="37"/>
      <c r="C137" s="254" t="s">
        <v>327</v>
      </c>
      <c r="D137" s="254" t="s">
        <v>332</v>
      </c>
      <c r="E137" s="255" t="s">
        <v>1577</v>
      </c>
      <c r="F137" s="256" t="s">
        <v>1570</v>
      </c>
      <c r="G137" s="257" t="s">
        <v>179</v>
      </c>
      <c r="H137" s="258">
        <v>22</v>
      </c>
      <c r="I137" s="259"/>
      <c r="J137" s="260">
        <f>ROUND(I137*H137,2)</f>
        <v>0</v>
      </c>
      <c r="K137" s="256" t="s">
        <v>20</v>
      </c>
      <c r="L137" s="261"/>
      <c r="M137" s="262" t="s">
        <v>20</v>
      </c>
      <c r="N137" s="263" t="s">
        <v>40</v>
      </c>
      <c r="O137" s="66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214</v>
      </c>
      <c r="AT137" s="205" t="s">
        <v>332</v>
      </c>
      <c r="AU137" s="205" t="s">
        <v>76</v>
      </c>
      <c r="AY137" s="19" t="s">
        <v>153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9" t="s">
        <v>76</v>
      </c>
      <c r="BK137" s="206">
        <f>ROUND(I137*H137,2)</f>
        <v>0</v>
      </c>
      <c r="BL137" s="19" t="s">
        <v>160</v>
      </c>
      <c r="BM137" s="205" t="s">
        <v>1578</v>
      </c>
    </row>
    <row r="138" spans="1:65" s="2" customFormat="1" ht="19.5">
      <c r="A138" s="36"/>
      <c r="B138" s="37"/>
      <c r="C138" s="38"/>
      <c r="D138" s="209" t="s">
        <v>315</v>
      </c>
      <c r="E138" s="38"/>
      <c r="F138" s="251" t="s">
        <v>1579</v>
      </c>
      <c r="G138" s="38"/>
      <c r="H138" s="38"/>
      <c r="I138" s="117"/>
      <c r="J138" s="38"/>
      <c r="K138" s="38"/>
      <c r="L138" s="41"/>
      <c r="M138" s="252"/>
      <c r="N138" s="253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315</v>
      </c>
      <c r="AU138" s="19" t="s">
        <v>76</v>
      </c>
    </row>
    <row r="139" spans="1:65" s="2" customFormat="1" ht="24" customHeight="1">
      <c r="A139" s="36"/>
      <c r="B139" s="37"/>
      <c r="C139" s="254" t="s">
        <v>7</v>
      </c>
      <c r="D139" s="254" t="s">
        <v>332</v>
      </c>
      <c r="E139" s="255" t="s">
        <v>1580</v>
      </c>
      <c r="F139" s="256" t="s">
        <v>1570</v>
      </c>
      <c r="G139" s="257" t="s">
        <v>179</v>
      </c>
      <c r="H139" s="258">
        <v>78</v>
      </c>
      <c r="I139" s="259"/>
      <c r="J139" s="260">
        <f>ROUND(I139*H139,2)</f>
        <v>0</v>
      </c>
      <c r="K139" s="256" t="s">
        <v>20</v>
      </c>
      <c r="L139" s="261"/>
      <c r="M139" s="262" t="s">
        <v>20</v>
      </c>
      <c r="N139" s="263" t="s">
        <v>40</v>
      </c>
      <c r="O139" s="66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214</v>
      </c>
      <c r="AT139" s="205" t="s">
        <v>332</v>
      </c>
      <c r="AU139" s="205" t="s">
        <v>76</v>
      </c>
      <c r="AY139" s="19" t="s">
        <v>153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9" t="s">
        <v>76</v>
      </c>
      <c r="BK139" s="206">
        <f>ROUND(I139*H139,2)</f>
        <v>0</v>
      </c>
      <c r="BL139" s="19" t="s">
        <v>160</v>
      </c>
      <c r="BM139" s="205" t="s">
        <v>1581</v>
      </c>
    </row>
    <row r="140" spans="1:65" s="2" customFormat="1" ht="19.5">
      <c r="A140" s="36"/>
      <c r="B140" s="37"/>
      <c r="C140" s="38"/>
      <c r="D140" s="209" t="s">
        <v>315</v>
      </c>
      <c r="E140" s="38"/>
      <c r="F140" s="251" t="s">
        <v>1579</v>
      </c>
      <c r="G140" s="38"/>
      <c r="H140" s="38"/>
      <c r="I140" s="117"/>
      <c r="J140" s="38"/>
      <c r="K140" s="38"/>
      <c r="L140" s="41"/>
      <c r="M140" s="252"/>
      <c r="N140" s="253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315</v>
      </c>
      <c r="AU140" s="19" t="s">
        <v>76</v>
      </c>
    </row>
    <row r="141" spans="1:65" s="2" customFormat="1" ht="36" customHeight="1">
      <c r="A141" s="36"/>
      <c r="B141" s="37"/>
      <c r="C141" s="254" t="s">
        <v>337</v>
      </c>
      <c r="D141" s="254" t="s">
        <v>332</v>
      </c>
      <c r="E141" s="255" t="s">
        <v>1582</v>
      </c>
      <c r="F141" s="256" t="s">
        <v>1583</v>
      </c>
      <c r="G141" s="257" t="s">
        <v>179</v>
      </c>
      <c r="H141" s="258">
        <v>8</v>
      </c>
      <c r="I141" s="259"/>
      <c r="J141" s="260">
        <f>ROUND(I141*H141,2)</f>
        <v>0</v>
      </c>
      <c r="K141" s="256" t="s">
        <v>20</v>
      </c>
      <c r="L141" s="261"/>
      <c r="M141" s="262" t="s">
        <v>20</v>
      </c>
      <c r="N141" s="263" t="s">
        <v>40</v>
      </c>
      <c r="O141" s="66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1084</v>
      </c>
      <c r="AT141" s="205" t="s">
        <v>332</v>
      </c>
      <c r="AU141" s="205" t="s">
        <v>76</v>
      </c>
      <c r="AY141" s="19" t="s">
        <v>153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9" t="s">
        <v>76</v>
      </c>
      <c r="BK141" s="206">
        <f>ROUND(I141*H141,2)</f>
        <v>0</v>
      </c>
      <c r="BL141" s="19" t="s">
        <v>1084</v>
      </c>
      <c r="BM141" s="205" t="s">
        <v>1584</v>
      </c>
    </row>
    <row r="142" spans="1:65" s="2" customFormat="1" ht="19.5">
      <c r="A142" s="36"/>
      <c r="B142" s="37"/>
      <c r="C142" s="38"/>
      <c r="D142" s="209" t="s">
        <v>315</v>
      </c>
      <c r="E142" s="38"/>
      <c r="F142" s="251" t="s">
        <v>1585</v>
      </c>
      <c r="G142" s="38"/>
      <c r="H142" s="38"/>
      <c r="I142" s="117"/>
      <c r="J142" s="38"/>
      <c r="K142" s="38"/>
      <c r="L142" s="41"/>
      <c r="M142" s="252"/>
      <c r="N142" s="253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315</v>
      </c>
      <c r="AU142" s="19" t="s">
        <v>76</v>
      </c>
    </row>
    <row r="143" spans="1:65" s="12" customFormat="1" ht="22.9" customHeight="1">
      <c r="B143" s="178"/>
      <c r="C143" s="179"/>
      <c r="D143" s="180" t="s">
        <v>68</v>
      </c>
      <c r="E143" s="192" t="s">
        <v>1586</v>
      </c>
      <c r="F143" s="192" t="s">
        <v>1587</v>
      </c>
      <c r="G143" s="179"/>
      <c r="H143" s="179"/>
      <c r="I143" s="182"/>
      <c r="J143" s="193">
        <f>BK143</f>
        <v>0</v>
      </c>
      <c r="K143" s="179"/>
      <c r="L143" s="184"/>
      <c r="M143" s="185"/>
      <c r="N143" s="186"/>
      <c r="O143" s="186"/>
      <c r="P143" s="187">
        <f>SUM(P144:P158)</f>
        <v>0</v>
      </c>
      <c r="Q143" s="186"/>
      <c r="R143" s="187">
        <f>SUM(R144:R158)</f>
        <v>0</v>
      </c>
      <c r="S143" s="186"/>
      <c r="T143" s="188">
        <f>SUM(T144:T158)</f>
        <v>0</v>
      </c>
      <c r="AR143" s="189" t="s">
        <v>76</v>
      </c>
      <c r="AT143" s="190" t="s">
        <v>68</v>
      </c>
      <c r="AU143" s="190" t="s">
        <v>76</v>
      </c>
      <c r="AY143" s="189" t="s">
        <v>153</v>
      </c>
      <c r="BK143" s="191">
        <f>SUM(BK144:BK158)</f>
        <v>0</v>
      </c>
    </row>
    <row r="144" spans="1:65" s="2" customFormat="1" ht="24" customHeight="1">
      <c r="A144" s="36"/>
      <c r="B144" s="37"/>
      <c r="C144" s="194" t="s">
        <v>368</v>
      </c>
      <c r="D144" s="194" t="s">
        <v>155</v>
      </c>
      <c r="E144" s="195" t="s">
        <v>1588</v>
      </c>
      <c r="F144" s="196" t="s">
        <v>1589</v>
      </c>
      <c r="G144" s="197" t="s">
        <v>179</v>
      </c>
      <c r="H144" s="198">
        <v>176</v>
      </c>
      <c r="I144" s="199"/>
      <c r="J144" s="200">
        <f t="shared" ref="J144:J151" si="0">ROUND(I144*H144,2)</f>
        <v>0</v>
      </c>
      <c r="K144" s="196" t="s">
        <v>20</v>
      </c>
      <c r="L144" s="41"/>
      <c r="M144" s="201" t="s">
        <v>20</v>
      </c>
      <c r="N144" s="202" t="s">
        <v>40</v>
      </c>
      <c r="O144" s="66"/>
      <c r="P144" s="203">
        <f t="shared" ref="P144:P151" si="1">O144*H144</f>
        <v>0</v>
      </c>
      <c r="Q144" s="203">
        <v>0</v>
      </c>
      <c r="R144" s="203">
        <f t="shared" ref="R144:R151" si="2">Q144*H144</f>
        <v>0</v>
      </c>
      <c r="S144" s="203">
        <v>0</v>
      </c>
      <c r="T144" s="204">
        <f t="shared" ref="T144:T151" si="3"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160</v>
      </c>
      <c r="AT144" s="205" t="s">
        <v>155</v>
      </c>
      <c r="AU144" s="205" t="s">
        <v>78</v>
      </c>
      <c r="AY144" s="19" t="s">
        <v>153</v>
      </c>
      <c r="BE144" s="206">
        <f t="shared" ref="BE144:BE151" si="4">IF(N144="základní",J144,0)</f>
        <v>0</v>
      </c>
      <c r="BF144" s="206">
        <f t="shared" ref="BF144:BF151" si="5">IF(N144="snížená",J144,0)</f>
        <v>0</v>
      </c>
      <c r="BG144" s="206">
        <f t="shared" ref="BG144:BG151" si="6">IF(N144="zákl. přenesená",J144,0)</f>
        <v>0</v>
      </c>
      <c r="BH144" s="206">
        <f t="shared" ref="BH144:BH151" si="7">IF(N144="sníž. přenesená",J144,0)</f>
        <v>0</v>
      </c>
      <c r="BI144" s="206">
        <f t="shared" ref="BI144:BI151" si="8">IF(N144="nulová",J144,0)</f>
        <v>0</v>
      </c>
      <c r="BJ144" s="19" t="s">
        <v>76</v>
      </c>
      <c r="BK144" s="206">
        <f t="shared" ref="BK144:BK151" si="9">ROUND(I144*H144,2)</f>
        <v>0</v>
      </c>
      <c r="BL144" s="19" t="s">
        <v>160</v>
      </c>
      <c r="BM144" s="205" t="s">
        <v>1590</v>
      </c>
    </row>
    <row r="145" spans="1:65" s="2" customFormat="1" ht="36" customHeight="1">
      <c r="A145" s="36"/>
      <c r="B145" s="37"/>
      <c r="C145" s="194" t="s">
        <v>373</v>
      </c>
      <c r="D145" s="194" t="s">
        <v>155</v>
      </c>
      <c r="E145" s="195" t="s">
        <v>1591</v>
      </c>
      <c r="F145" s="196" t="s">
        <v>1592</v>
      </c>
      <c r="G145" s="197" t="s">
        <v>179</v>
      </c>
      <c r="H145" s="198">
        <v>20</v>
      </c>
      <c r="I145" s="199"/>
      <c r="J145" s="200">
        <f t="shared" si="0"/>
        <v>0</v>
      </c>
      <c r="K145" s="196" t="s">
        <v>20</v>
      </c>
      <c r="L145" s="41"/>
      <c r="M145" s="201" t="s">
        <v>20</v>
      </c>
      <c r="N145" s="202" t="s">
        <v>40</v>
      </c>
      <c r="O145" s="66"/>
      <c r="P145" s="203">
        <f t="shared" si="1"/>
        <v>0</v>
      </c>
      <c r="Q145" s="203">
        <v>0</v>
      </c>
      <c r="R145" s="203">
        <f t="shared" si="2"/>
        <v>0</v>
      </c>
      <c r="S145" s="203">
        <v>0</v>
      </c>
      <c r="T145" s="204">
        <f t="shared" si="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160</v>
      </c>
      <c r="AT145" s="205" t="s">
        <v>155</v>
      </c>
      <c r="AU145" s="205" t="s">
        <v>78</v>
      </c>
      <c r="AY145" s="19" t="s">
        <v>153</v>
      </c>
      <c r="BE145" s="206">
        <f t="shared" si="4"/>
        <v>0</v>
      </c>
      <c r="BF145" s="206">
        <f t="shared" si="5"/>
        <v>0</v>
      </c>
      <c r="BG145" s="206">
        <f t="shared" si="6"/>
        <v>0</v>
      </c>
      <c r="BH145" s="206">
        <f t="shared" si="7"/>
        <v>0</v>
      </c>
      <c r="BI145" s="206">
        <f t="shared" si="8"/>
        <v>0</v>
      </c>
      <c r="BJ145" s="19" t="s">
        <v>76</v>
      </c>
      <c r="BK145" s="206">
        <f t="shared" si="9"/>
        <v>0</v>
      </c>
      <c r="BL145" s="19" t="s">
        <v>160</v>
      </c>
      <c r="BM145" s="205" t="s">
        <v>1593</v>
      </c>
    </row>
    <row r="146" spans="1:65" s="2" customFormat="1" ht="48" customHeight="1">
      <c r="A146" s="36"/>
      <c r="B146" s="37"/>
      <c r="C146" s="194" t="s">
        <v>377</v>
      </c>
      <c r="D146" s="194" t="s">
        <v>155</v>
      </c>
      <c r="E146" s="195" t="s">
        <v>1594</v>
      </c>
      <c r="F146" s="196" t="s">
        <v>1595</v>
      </c>
      <c r="G146" s="197" t="s">
        <v>179</v>
      </c>
      <c r="H146" s="198">
        <v>17</v>
      </c>
      <c r="I146" s="199"/>
      <c r="J146" s="200">
        <f t="shared" si="0"/>
        <v>0</v>
      </c>
      <c r="K146" s="196" t="s">
        <v>20</v>
      </c>
      <c r="L146" s="41"/>
      <c r="M146" s="201" t="s">
        <v>20</v>
      </c>
      <c r="N146" s="202" t="s">
        <v>40</v>
      </c>
      <c r="O146" s="66"/>
      <c r="P146" s="203">
        <f t="shared" si="1"/>
        <v>0</v>
      </c>
      <c r="Q146" s="203">
        <v>0</v>
      </c>
      <c r="R146" s="203">
        <f t="shared" si="2"/>
        <v>0</v>
      </c>
      <c r="S146" s="203">
        <v>0</v>
      </c>
      <c r="T146" s="204">
        <f t="shared" si="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160</v>
      </c>
      <c r="AT146" s="205" t="s">
        <v>155</v>
      </c>
      <c r="AU146" s="205" t="s">
        <v>78</v>
      </c>
      <c r="AY146" s="19" t="s">
        <v>153</v>
      </c>
      <c r="BE146" s="206">
        <f t="shared" si="4"/>
        <v>0</v>
      </c>
      <c r="BF146" s="206">
        <f t="shared" si="5"/>
        <v>0</v>
      </c>
      <c r="BG146" s="206">
        <f t="shared" si="6"/>
        <v>0</v>
      </c>
      <c r="BH146" s="206">
        <f t="shared" si="7"/>
        <v>0</v>
      </c>
      <c r="BI146" s="206">
        <f t="shared" si="8"/>
        <v>0</v>
      </c>
      <c r="BJ146" s="19" t="s">
        <v>76</v>
      </c>
      <c r="BK146" s="206">
        <f t="shared" si="9"/>
        <v>0</v>
      </c>
      <c r="BL146" s="19" t="s">
        <v>160</v>
      </c>
      <c r="BM146" s="205" t="s">
        <v>1596</v>
      </c>
    </row>
    <row r="147" spans="1:65" s="2" customFormat="1" ht="48" customHeight="1">
      <c r="A147" s="36"/>
      <c r="B147" s="37"/>
      <c r="C147" s="194" t="s">
        <v>389</v>
      </c>
      <c r="D147" s="194" t="s">
        <v>155</v>
      </c>
      <c r="E147" s="195" t="s">
        <v>1597</v>
      </c>
      <c r="F147" s="196" t="s">
        <v>1598</v>
      </c>
      <c r="G147" s="197" t="s">
        <v>179</v>
      </c>
      <c r="H147" s="198">
        <v>15</v>
      </c>
      <c r="I147" s="199"/>
      <c r="J147" s="200">
        <f t="shared" si="0"/>
        <v>0</v>
      </c>
      <c r="K147" s="196" t="s">
        <v>20</v>
      </c>
      <c r="L147" s="41"/>
      <c r="M147" s="201" t="s">
        <v>20</v>
      </c>
      <c r="N147" s="202" t="s">
        <v>40</v>
      </c>
      <c r="O147" s="66"/>
      <c r="P147" s="203">
        <f t="shared" si="1"/>
        <v>0</v>
      </c>
      <c r="Q147" s="203">
        <v>0</v>
      </c>
      <c r="R147" s="203">
        <f t="shared" si="2"/>
        <v>0</v>
      </c>
      <c r="S147" s="203">
        <v>0</v>
      </c>
      <c r="T147" s="204">
        <f t="shared" si="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160</v>
      </c>
      <c r="AT147" s="205" t="s">
        <v>155</v>
      </c>
      <c r="AU147" s="205" t="s">
        <v>78</v>
      </c>
      <c r="AY147" s="19" t="s">
        <v>153</v>
      </c>
      <c r="BE147" s="206">
        <f t="shared" si="4"/>
        <v>0</v>
      </c>
      <c r="BF147" s="206">
        <f t="shared" si="5"/>
        <v>0</v>
      </c>
      <c r="BG147" s="206">
        <f t="shared" si="6"/>
        <v>0</v>
      </c>
      <c r="BH147" s="206">
        <f t="shared" si="7"/>
        <v>0</v>
      </c>
      <c r="BI147" s="206">
        <f t="shared" si="8"/>
        <v>0</v>
      </c>
      <c r="BJ147" s="19" t="s">
        <v>76</v>
      </c>
      <c r="BK147" s="206">
        <f t="shared" si="9"/>
        <v>0</v>
      </c>
      <c r="BL147" s="19" t="s">
        <v>160</v>
      </c>
      <c r="BM147" s="205" t="s">
        <v>1599</v>
      </c>
    </row>
    <row r="148" spans="1:65" s="2" customFormat="1" ht="36" customHeight="1">
      <c r="A148" s="36"/>
      <c r="B148" s="37"/>
      <c r="C148" s="194" t="s">
        <v>393</v>
      </c>
      <c r="D148" s="194" t="s">
        <v>155</v>
      </c>
      <c r="E148" s="195" t="s">
        <v>1600</v>
      </c>
      <c r="F148" s="196" t="s">
        <v>1601</v>
      </c>
      <c r="G148" s="197" t="s">
        <v>179</v>
      </c>
      <c r="H148" s="198">
        <v>1</v>
      </c>
      <c r="I148" s="199"/>
      <c r="J148" s="200">
        <f t="shared" si="0"/>
        <v>0</v>
      </c>
      <c r="K148" s="196" t="s">
        <v>20</v>
      </c>
      <c r="L148" s="41"/>
      <c r="M148" s="201" t="s">
        <v>20</v>
      </c>
      <c r="N148" s="202" t="s">
        <v>40</v>
      </c>
      <c r="O148" s="66"/>
      <c r="P148" s="203">
        <f t="shared" si="1"/>
        <v>0</v>
      </c>
      <c r="Q148" s="203">
        <v>0</v>
      </c>
      <c r="R148" s="203">
        <f t="shared" si="2"/>
        <v>0</v>
      </c>
      <c r="S148" s="203">
        <v>0</v>
      </c>
      <c r="T148" s="204">
        <f t="shared" si="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160</v>
      </c>
      <c r="AT148" s="205" t="s">
        <v>155</v>
      </c>
      <c r="AU148" s="205" t="s">
        <v>78</v>
      </c>
      <c r="AY148" s="19" t="s">
        <v>153</v>
      </c>
      <c r="BE148" s="206">
        <f t="shared" si="4"/>
        <v>0</v>
      </c>
      <c r="BF148" s="206">
        <f t="shared" si="5"/>
        <v>0</v>
      </c>
      <c r="BG148" s="206">
        <f t="shared" si="6"/>
        <v>0</v>
      </c>
      <c r="BH148" s="206">
        <f t="shared" si="7"/>
        <v>0</v>
      </c>
      <c r="BI148" s="206">
        <f t="shared" si="8"/>
        <v>0</v>
      </c>
      <c r="BJ148" s="19" t="s">
        <v>76</v>
      </c>
      <c r="BK148" s="206">
        <f t="shared" si="9"/>
        <v>0</v>
      </c>
      <c r="BL148" s="19" t="s">
        <v>160</v>
      </c>
      <c r="BM148" s="205" t="s">
        <v>1602</v>
      </c>
    </row>
    <row r="149" spans="1:65" s="2" customFormat="1" ht="48" customHeight="1">
      <c r="A149" s="36"/>
      <c r="B149" s="37"/>
      <c r="C149" s="194" t="s">
        <v>400</v>
      </c>
      <c r="D149" s="194" t="s">
        <v>155</v>
      </c>
      <c r="E149" s="195" t="s">
        <v>1603</v>
      </c>
      <c r="F149" s="196" t="s">
        <v>1604</v>
      </c>
      <c r="G149" s="197" t="s">
        <v>179</v>
      </c>
      <c r="H149" s="198">
        <v>144</v>
      </c>
      <c r="I149" s="199"/>
      <c r="J149" s="200">
        <f t="shared" si="0"/>
        <v>0</v>
      </c>
      <c r="K149" s="196" t="s">
        <v>20</v>
      </c>
      <c r="L149" s="41"/>
      <c r="M149" s="201" t="s">
        <v>20</v>
      </c>
      <c r="N149" s="202" t="s">
        <v>40</v>
      </c>
      <c r="O149" s="66"/>
      <c r="P149" s="203">
        <f t="shared" si="1"/>
        <v>0</v>
      </c>
      <c r="Q149" s="203">
        <v>0</v>
      </c>
      <c r="R149" s="203">
        <f t="shared" si="2"/>
        <v>0</v>
      </c>
      <c r="S149" s="203">
        <v>0</v>
      </c>
      <c r="T149" s="204">
        <f t="shared" si="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160</v>
      </c>
      <c r="AT149" s="205" t="s">
        <v>155</v>
      </c>
      <c r="AU149" s="205" t="s">
        <v>78</v>
      </c>
      <c r="AY149" s="19" t="s">
        <v>153</v>
      </c>
      <c r="BE149" s="206">
        <f t="shared" si="4"/>
        <v>0</v>
      </c>
      <c r="BF149" s="206">
        <f t="shared" si="5"/>
        <v>0</v>
      </c>
      <c r="BG149" s="206">
        <f t="shared" si="6"/>
        <v>0</v>
      </c>
      <c r="BH149" s="206">
        <f t="shared" si="7"/>
        <v>0</v>
      </c>
      <c r="BI149" s="206">
        <f t="shared" si="8"/>
        <v>0</v>
      </c>
      <c r="BJ149" s="19" t="s">
        <v>76</v>
      </c>
      <c r="BK149" s="206">
        <f t="shared" si="9"/>
        <v>0</v>
      </c>
      <c r="BL149" s="19" t="s">
        <v>160</v>
      </c>
      <c r="BM149" s="205" t="s">
        <v>1605</v>
      </c>
    </row>
    <row r="150" spans="1:65" s="2" customFormat="1" ht="36" customHeight="1">
      <c r="A150" s="36"/>
      <c r="B150" s="37"/>
      <c r="C150" s="194" t="s">
        <v>405</v>
      </c>
      <c r="D150" s="194" t="s">
        <v>155</v>
      </c>
      <c r="E150" s="195" t="s">
        <v>1606</v>
      </c>
      <c r="F150" s="196" t="s">
        <v>1607</v>
      </c>
      <c r="G150" s="197" t="s">
        <v>179</v>
      </c>
      <c r="H150" s="198">
        <v>78</v>
      </c>
      <c r="I150" s="199"/>
      <c r="J150" s="200">
        <f t="shared" si="0"/>
        <v>0</v>
      </c>
      <c r="K150" s="196" t="s">
        <v>20</v>
      </c>
      <c r="L150" s="41"/>
      <c r="M150" s="201" t="s">
        <v>20</v>
      </c>
      <c r="N150" s="202" t="s">
        <v>40</v>
      </c>
      <c r="O150" s="66"/>
      <c r="P150" s="203">
        <f t="shared" si="1"/>
        <v>0</v>
      </c>
      <c r="Q150" s="203">
        <v>0</v>
      </c>
      <c r="R150" s="203">
        <f t="shared" si="2"/>
        <v>0</v>
      </c>
      <c r="S150" s="203">
        <v>0</v>
      </c>
      <c r="T150" s="204">
        <f t="shared" si="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160</v>
      </c>
      <c r="AT150" s="205" t="s">
        <v>155</v>
      </c>
      <c r="AU150" s="205" t="s">
        <v>78</v>
      </c>
      <c r="AY150" s="19" t="s">
        <v>153</v>
      </c>
      <c r="BE150" s="206">
        <f t="shared" si="4"/>
        <v>0</v>
      </c>
      <c r="BF150" s="206">
        <f t="shared" si="5"/>
        <v>0</v>
      </c>
      <c r="BG150" s="206">
        <f t="shared" si="6"/>
        <v>0</v>
      </c>
      <c r="BH150" s="206">
        <f t="shared" si="7"/>
        <v>0</v>
      </c>
      <c r="BI150" s="206">
        <f t="shared" si="8"/>
        <v>0</v>
      </c>
      <c r="BJ150" s="19" t="s">
        <v>76</v>
      </c>
      <c r="BK150" s="206">
        <f t="shared" si="9"/>
        <v>0</v>
      </c>
      <c r="BL150" s="19" t="s">
        <v>160</v>
      </c>
      <c r="BM150" s="205" t="s">
        <v>1608</v>
      </c>
    </row>
    <row r="151" spans="1:65" s="2" customFormat="1" ht="48" customHeight="1">
      <c r="A151" s="36"/>
      <c r="B151" s="37"/>
      <c r="C151" s="194" t="s">
        <v>412</v>
      </c>
      <c r="D151" s="194" t="s">
        <v>155</v>
      </c>
      <c r="E151" s="195" t="s">
        <v>1609</v>
      </c>
      <c r="F151" s="196" t="s">
        <v>1610</v>
      </c>
      <c r="G151" s="197" t="s">
        <v>179</v>
      </c>
      <c r="H151" s="198">
        <v>30</v>
      </c>
      <c r="I151" s="199"/>
      <c r="J151" s="200">
        <f t="shared" si="0"/>
        <v>0</v>
      </c>
      <c r="K151" s="196" t="s">
        <v>20</v>
      </c>
      <c r="L151" s="41"/>
      <c r="M151" s="201" t="s">
        <v>20</v>
      </c>
      <c r="N151" s="202" t="s">
        <v>40</v>
      </c>
      <c r="O151" s="66"/>
      <c r="P151" s="203">
        <f t="shared" si="1"/>
        <v>0</v>
      </c>
      <c r="Q151" s="203">
        <v>0</v>
      </c>
      <c r="R151" s="203">
        <f t="shared" si="2"/>
        <v>0</v>
      </c>
      <c r="S151" s="203">
        <v>0</v>
      </c>
      <c r="T151" s="204">
        <f t="shared" si="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160</v>
      </c>
      <c r="AT151" s="205" t="s">
        <v>155</v>
      </c>
      <c r="AU151" s="205" t="s">
        <v>78</v>
      </c>
      <c r="AY151" s="19" t="s">
        <v>153</v>
      </c>
      <c r="BE151" s="206">
        <f t="shared" si="4"/>
        <v>0</v>
      </c>
      <c r="BF151" s="206">
        <f t="shared" si="5"/>
        <v>0</v>
      </c>
      <c r="BG151" s="206">
        <f t="shared" si="6"/>
        <v>0</v>
      </c>
      <c r="BH151" s="206">
        <f t="shared" si="7"/>
        <v>0</v>
      </c>
      <c r="BI151" s="206">
        <f t="shared" si="8"/>
        <v>0</v>
      </c>
      <c r="BJ151" s="19" t="s">
        <v>76</v>
      </c>
      <c r="BK151" s="206">
        <f t="shared" si="9"/>
        <v>0</v>
      </c>
      <c r="BL151" s="19" t="s">
        <v>160</v>
      </c>
      <c r="BM151" s="205" t="s">
        <v>1611</v>
      </c>
    </row>
    <row r="152" spans="1:65" s="2" customFormat="1" ht="19.5">
      <c r="A152" s="36"/>
      <c r="B152" s="37"/>
      <c r="C152" s="38"/>
      <c r="D152" s="209" t="s">
        <v>315</v>
      </c>
      <c r="E152" s="38"/>
      <c r="F152" s="251" t="s">
        <v>1612</v>
      </c>
      <c r="G152" s="38"/>
      <c r="H152" s="38"/>
      <c r="I152" s="117"/>
      <c r="J152" s="38"/>
      <c r="K152" s="38"/>
      <c r="L152" s="41"/>
      <c r="M152" s="252"/>
      <c r="N152" s="253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315</v>
      </c>
      <c r="AU152" s="19" t="s">
        <v>78</v>
      </c>
    </row>
    <row r="153" spans="1:65" s="2" customFormat="1" ht="48" customHeight="1">
      <c r="A153" s="36"/>
      <c r="B153" s="37"/>
      <c r="C153" s="194" t="s">
        <v>418</v>
      </c>
      <c r="D153" s="194" t="s">
        <v>155</v>
      </c>
      <c r="E153" s="195" t="s">
        <v>1613</v>
      </c>
      <c r="F153" s="196" t="s">
        <v>1614</v>
      </c>
      <c r="G153" s="197" t="s">
        <v>179</v>
      </c>
      <c r="H153" s="198">
        <v>8</v>
      </c>
      <c r="I153" s="199"/>
      <c r="J153" s="200">
        <f>ROUND(I153*H153,2)</f>
        <v>0</v>
      </c>
      <c r="K153" s="196" t="s">
        <v>20</v>
      </c>
      <c r="L153" s="41"/>
      <c r="M153" s="201" t="s">
        <v>20</v>
      </c>
      <c r="N153" s="202" t="s">
        <v>40</v>
      </c>
      <c r="O153" s="66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160</v>
      </c>
      <c r="AT153" s="205" t="s">
        <v>155</v>
      </c>
      <c r="AU153" s="205" t="s">
        <v>78</v>
      </c>
      <c r="AY153" s="19" t="s">
        <v>153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9" t="s">
        <v>76</v>
      </c>
      <c r="BK153" s="206">
        <f>ROUND(I153*H153,2)</f>
        <v>0</v>
      </c>
      <c r="BL153" s="19" t="s">
        <v>160</v>
      </c>
      <c r="BM153" s="205" t="s">
        <v>1615</v>
      </c>
    </row>
    <row r="154" spans="1:65" s="2" customFormat="1" ht="84" customHeight="1">
      <c r="A154" s="36"/>
      <c r="B154" s="37"/>
      <c r="C154" s="194" t="s">
        <v>423</v>
      </c>
      <c r="D154" s="194" t="s">
        <v>155</v>
      </c>
      <c r="E154" s="195" t="s">
        <v>1616</v>
      </c>
      <c r="F154" s="196" t="s">
        <v>1617</v>
      </c>
      <c r="G154" s="197" t="s">
        <v>179</v>
      </c>
      <c r="H154" s="198">
        <v>4</v>
      </c>
      <c r="I154" s="199"/>
      <c r="J154" s="200">
        <f>ROUND(I154*H154,2)</f>
        <v>0</v>
      </c>
      <c r="K154" s="196" t="s">
        <v>20</v>
      </c>
      <c r="L154" s="41"/>
      <c r="M154" s="201" t="s">
        <v>20</v>
      </c>
      <c r="N154" s="202" t="s">
        <v>40</v>
      </c>
      <c r="O154" s="66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160</v>
      </c>
      <c r="AT154" s="205" t="s">
        <v>155</v>
      </c>
      <c r="AU154" s="205" t="s">
        <v>78</v>
      </c>
      <c r="AY154" s="19" t="s">
        <v>153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9" t="s">
        <v>76</v>
      </c>
      <c r="BK154" s="206">
        <f>ROUND(I154*H154,2)</f>
        <v>0</v>
      </c>
      <c r="BL154" s="19" t="s">
        <v>160</v>
      </c>
      <c r="BM154" s="205" t="s">
        <v>1618</v>
      </c>
    </row>
    <row r="155" spans="1:65" s="2" customFormat="1" ht="19.5">
      <c r="A155" s="36"/>
      <c r="B155" s="37"/>
      <c r="C155" s="38"/>
      <c r="D155" s="209" t="s">
        <v>315</v>
      </c>
      <c r="E155" s="38"/>
      <c r="F155" s="251" t="s">
        <v>1619</v>
      </c>
      <c r="G155" s="38"/>
      <c r="H155" s="38"/>
      <c r="I155" s="117"/>
      <c r="J155" s="38"/>
      <c r="K155" s="38"/>
      <c r="L155" s="41"/>
      <c r="M155" s="252"/>
      <c r="N155" s="253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315</v>
      </c>
      <c r="AU155" s="19" t="s">
        <v>78</v>
      </c>
    </row>
    <row r="156" spans="1:65" s="2" customFormat="1" ht="48" customHeight="1">
      <c r="A156" s="36"/>
      <c r="B156" s="37"/>
      <c r="C156" s="194" t="s">
        <v>433</v>
      </c>
      <c r="D156" s="194" t="s">
        <v>155</v>
      </c>
      <c r="E156" s="195" t="s">
        <v>1620</v>
      </c>
      <c r="F156" s="196" t="s">
        <v>1621</v>
      </c>
      <c r="G156" s="197" t="s">
        <v>179</v>
      </c>
      <c r="H156" s="198">
        <v>2</v>
      </c>
      <c r="I156" s="199"/>
      <c r="J156" s="200">
        <f>ROUND(I156*H156,2)</f>
        <v>0</v>
      </c>
      <c r="K156" s="196" t="s">
        <v>20</v>
      </c>
      <c r="L156" s="41"/>
      <c r="M156" s="201" t="s">
        <v>20</v>
      </c>
      <c r="N156" s="202" t="s">
        <v>40</v>
      </c>
      <c r="O156" s="66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160</v>
      </c>
      <c r="AT156" s="205" t="s">
        <v>155</v>
      </c>
      <c r="AU156" s="205" t="s">
        <v>78</v>
      </c>
      <c r="AY156" s="19" t="s">
        <v>153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9" t="s">
        <v>76</v>
      </c>
      <c r="BK156" s="206">
        <f>ROUND(I156*H156,2)</f>
        <v>0</v>
      </c>
      <c r="BL156" s="19" t="s">
        <v>160</v>
      </c>
      <c r="BM156" s="205" t="s">
        <v>1622</v>
      </c>
    </row>
    <row r="157" spans="1:65" s="2" customFormat="1" ht="19.5">
      <c r="A157" s="36"/>
      <c r="B157" s="37"/>
      <c r="C157" s="38"/>
      <c r="D157" s="209" t="s">
        <v>315</v>
      </c>
      <c r="E157" s="38"/>
      <c r="F157" s="251" t="s">
        <v>1623</v>
      </c>
      <c r="G157" s="38"/>
      <c r="H157" s="38"/>
      <c r="I157" s="117"/>
      <c r="J157" s="38"/>
      <c r="K157" s="38"/>
      <c r="L157" s="41"/>
      <c r="M157" s="252"/>
      <c r="N157" s="25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315</v>
      </c>
      <c r="AU157" s="19" t="s">
        <v>78</v>
      </c>
    </row>
    <row r="158" spans="1:65" s="2" customFormat="1" ht="36" customHeight="1">
      <c r="A158" s="36"/>
      <c r="B158" s="37"/>
      <c r="C158" s="194" t="s">
        <v>452</v>
      </c>
      <c r="D158" s="194" t="s">
        <v>155</v>
      </c>
      <c r="E158" s="195" t="s">
        <v>1624</v>
      </c>
      <c r="F158" s="196" t="s">
        <v>1625</v>
      </c>
      <c r="G158" s="197" t="s">
        <v>179</v>
      </c>
      <c r="H158" s="198">
        <v>20</v>
      </c>
      <c r="I158" s="199"/>
      <c r="J158" s="200">
        <f>ROUND(I158*H158,2)</f>
        <v>0</v>
      </c>
      <c r="K158" s="196" t="s">
        <v>20</v>
      </c>
      <c r="L158" s="41"/>
      <c r="M158" s="201" t="s">
        <v>20</v>
      </c>
      <c r="N158" s="202" t="s">
        <v>40</v>
      </c>
      <c r="O158" s="66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160</v>
      </c>
      <c r="AT158" s="205" t="s">
        <v>155</v>
      </c>
      <c r="AU158" s="205" t="s">
        <v>78</v>
      </c>
      <c r="AY158" s="19" t="s">
        <v>153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9" t="s">
        <v>76</v>
      </c>
      <c r="BK158" s="206">
        <f>ROUND(I158*H158,2)</f>
        <v>0</v>
      </c>
      <c r="BL158" s="19" t="s">
        <v>160</v>
      </c>
      <c r="BM158" s="205" t="s">
        <v>1626</v>
      </c>
    </row>
    <row r="159" spans="1:65" s="12" customFormat="1" ht="22.9" customHeight="1">
      <c r="B159" s="178"/>
      <c r="C159" s="179"/>
      <c r="D159" s="180" t="s">
        <v>68</v>
      </c>
      <c r="E159" s="192" t="s">
        <v>1627</v>
      </c>
      <c r="F159" s="192" t="s">
        <v>1628</v>
      </c>
      <c r="G159" s="179"/>
      <c r="H159" s="179"/>
      <c r="I159" s="182"/>
      <c r="J159" s="193">
        <f>BK159</f>
        <v>0</v>
      </c>
      <c r="K159" s="179"/>
      <c r="L159" s="184"/>
      <c r="M159" s="185"/>
      <c r="N159" s="186"/>
      <c r="O159" s="186"/>
      <c r="P159" s="187">
        <f>SUM(P160:P177)</f>
        <v>0</v>
      </c>
      <c r="Q159" s="186"/>
      <c r="R159" s="187">
        <f>SUM(R160:R177)</f>
        <v>0</v>
      </c>
      <c r="S159" s="186"/>
      <c r="T159" s="188">
        <f>SUM(T160:T177)</f>
        <v>0</v>
      </c>
      <c r="AR159" s="189" t="s">
        <v>76</v>
      </c>
      <c r="AT159" s="190" t="s">
        <v>68</v>
      </c>
      <c r="AU159" s="190" t="s">
        <v>76</v>
      </c>
      <c r="AY159" s="189" t="s">
        <v>153</v>
      </c>
      <c r="BK159" s="191">
        <f>SUM(BK160:BK177)</f>
        <v>0</v>
      </c>
    </row>
    <row r="160" spans="1:65" s="2" customFormat="1" ht="24" customHeight="1">
      <c r="A160" s="36"/>
      <c r="B160" s="37"/>
      <c r="C160" s="254" t="s">
        <v>472</v>
      </c>
      <c r="D160" s="254" t="s">
        <v>332</v>
      </c>
      <c r="E160" s="255" t="s">
        <v>1629</v>
      </c>
      <c r="F160" s="256" t="s">
        <v>1630</v>
      </c>
      <c r="G160" s="257" t="s">
        <v>274</v>
      </c>
      <c r="H160" s="258">
        <v>695</v>
      </c>
      <c r="I160" s="259"/>
      <c r="J160" s="260">
        <f t="shared" ref="J160:J165" si="10">ROUND(I160*H160,2)</f>
        <v>0</v>
      </c>
      <c r="K160" s="256" t="s">
        <v>20</v>
      </c>
      <c r="L160" s="261"/>
      <c r="M160" s="262" t="s">
        <v>20</v>
      </c>
      <c r="N160" s="263" t="s">
        <v>40</v>
      </c>
      <c r="O160" s="66"/>
      <c r="P160" s="203">
        <f t="shared" ref="P160:P165" si="11">O160*H160</f>
        <v>0</v>
      </c>
      <c r="Q160" s="203">
        <v>0</v>
      </c>
      <c r="R160" s="203">
        <f t="shared" ref="R160:R165" si="12">Q160*H160</f>
        <v>0</v>
      </c>
      <c r="S160" s="203">
        <v>0</v>
      </c>
      <c r="T160" s="204">
        <f t="shared" ref="T160:T165" si="13"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214</v>
      </c>
      <c r="AT160" s="205" t="s">
        <v>332</v>
      </c>
      <c r="AU160" s="205" t="s">
        <v>78</v>
      </c>
      <c r="AY160" s="19" t="s">
        <v>153</v>
      </c>
      <c r="BE160" s="206">
        <f t="shared" ref="BE160:BE165" si="14">IF(N160="základní",J160,0)</f>
        <v>0</v>
      </c>
      <c r="BF160" s="206">
        <f t="shared" ref="BF160:BF165" si="15">IF(N160="snížená",J160,0)</f>
        <v>0</v>
      </c>
      <c r="BG160" s="206">
        <f t="shared" ref="BG160:BG165" si="16">IF(N160="zákl. přenesená",J160,0)</f>
        <v>0</v>
      </c>
      <c r="BH160" s="206">
        <f t="shared" ref="BH160:BH165" si="17">IF(N160="sníž. přenesená",J160,0)</f>
        <v>0</v>
      </c>
      <c r="BI160" s="206">
        <f t="shared" ref="BI160:BI165" si="18">IF(N160="nulová",J160,0)</f>
        <v>0</v>
      </c>
      <c r="BJ160" s="19" t="s">
        <v>76</v>
      </c>
      <c r="BK160" s="206">
        <f t="shared" ref="BK160:BK165" si="19">ROUND(I160*H160,2)</f>
        <v>0</v>
      </c>
      <c r="BL160" s="19" t="s">
        <v>160</v>
      </c>
      <c r="BM160" s="205" t="s">
        <v>1631</v>
      </c>
    </row>
    <row r="161" spans="1:65" s="2" customFormat="1" ht="24" customHeight="1">
      <c r="A161" s="36"/>
      <c r="B161" s="37"/>
      <c r="C161" s="254" t="s">
        <v>479</v>
      </c>
      <c r="D161" s="254" t="s">
        <v>332</v>
      </c>
      <c r="E161" s="255" t="s">
        <v>1632</v>
      </c>
      <c r="F161" s="256" t="s">
        <v>1633</v>
      </c>
      <c r="G161" s="257" t="s">
        <v>274</v>
      </c>
      <c r="H161" s="258">
        <v>210</v>
      </c>
      <c r="I161" s="259"/>
      <c r="J161" s="260">
        <f t="shared" si="10"/>
        <v>0</v>
      </c>
      <c r="K161" s="256" t="s">
        <v>20</v>
      </c>
      <c r="L161" s="261"/>
      <c r="M161" s="262" t="s">
        <v>20</v>
      </c>
      <c r="N161" s="263" t="s">
        <v>40</v>
      </c>
      <c r="O161" s="66"/>
      <c r="P161" s="203">
        <f t="shared" si="11"/>
        <v>0</v>
      </c>
      <c r="Q161" s="203">
        <v>0</v>
      </c>
      <c r="R161" s="203">
        <f t="shared" si="12"/>
        <v>0</v>
      </c>
      <c r="S161" s="203">
        <v>0</v>
      </c>
      <c r="T161" s="204">
        <f t="shared" si="1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214</v>
      </c>
      <c r="AT161" s="205" t="s">
        <v>332</v>
      </c>
      <c r="AU161" s="205" t="s">
        <v>78</v>
      </c>
      <c r="AY161" s="19" t="s">
        <v>153</v>
      </c>
      <c r="BE161" s="206">
        <f t="shared" si="14"/>
        <v>0</v>
      </c>
      <c r="BF161" s="206">
        <f t="shared" si="15"/>
        <v>0</v>
      </c>
      <c r="BG161" s="206">
        <f t="shared" si="16"/>
        <v>0</v>
      </c>
      <c r="BH161" s="206">
        <f t="shared" si="17"/>
        <v>0</v>
      </c>
      <c r="BI161" s="206">
        <f t="shared" si="18"/>
        <v>0</v>
      </c>
      <c r="BJ161" s="19" t="s">
        <v>76</v>
      </c>
      <c r="BK161" s="206">
        <f t="shared" si="19"/>
        <v>0</v>
      </c>
      <c r="BL161" s="19" t="s">
        <v>160</v>
      </c>
      <c r="BM161" s="205" t="s">
        <v>1634</v>
      </c>
    </row>
    <row r="162" spans="1:65" s="2" customFormat="1" ht="24" customHeight="1">
      <c r="A162" s="36"/>
      <c r="B162" s="37"/>
      <c r="C162" s="254" t="s">
        <v>483</v>
      </c>
      <c r="D162" s="254" t="s">
        <v>332</v>
      </c>
      <c r="E162" s="255" t="s">
        <v>1635</v>
      </c>
      <c r="F162" s="256" t="s">
        <v>1636</v>
      </c>
      <c r="G162" s="257" t="s">
        <v>274</v>
      </c>
      <c r="H162" s="258">
        <v>150</v>
      </c>
      <c r="I162" s="259"/>
      <c r="J162" s="260">
        <f t="shared" si="10"/>
        <v>0</v>
      </c>
      <c r="K162" s="256" t="s">
        <v>20</v>
      </c>
      <c r="L162" s="261"/>
      <c r="M162" s="262" t="s">
        <v>20</v>
      </c>
      <c r="N162" s="263" t="s">
        <v>40</v>
      </c>
      <c r="O162" s="66"/>
      <c r="P162" s="203">
        <f t="shared" si="11"/>
        <v>0</v>
      </c>
      <c r="Q162" s="203">
        <v>0</v>
      </c>
      <c r="R162" s="203">
        <f t="shared" si="12"/>
        <v>0</v>
      </c>
      <c r="S162" s="203">
        <v>0</v>
      </c>
      <c r="T162" s="204">
        <f t="shared" si="1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214</v>
      </c>
      <c r="AT162" s="205" t="s">
        <v>332</v>
      </c>
      <c r="AU162" s="205" t="s">
        <v>78</v>
      </c>
      <c r="AY162" s="19" t="s">
        <v>153</v>
      </c>
      <c r="BE162" s="206">
        <f t="shared" si="14"/>
        <v>0</v>
      </c>
      <c r="BF162" s="206">
        <f t="shared" si="15"/>
        <v>0</v>
      </c>
      <c r="BG162" s="206">
        <f t="shared" si="16"/>
        <v>0</v>
      </c>
      <c r="BH162" s="206">
        <f t="shared" si="17"/>
        <v>0</v>
      </c>
      <c r="BI162" s="206">
        <f t="shared" si="18"/>
        <v>0</v>
      </c>
      <c r="BJ162" s="19" t="s">
        <v>76</v>
      </c>
      <c r="BK162" s="206">
        <f t="shared" si="19"/>
        <v>0</v>
      </c>
      <c r="BL162" s="19" t="s">
        <v>160</v>
      </c>
      <c r="BM162" s="205" t="s">
        <v>1637</v>
      </c>
    </row>
    <row r="163" spans="1:65" s="2" customFormat="1" ht="24" customHeight="1">
      <c r="A163" s="36"/>
      <c r="B163" s="37"/>
      <c r="C163" s="254" t="s">
        <v>489</v>
      </c>
      <c r="D163" s="254" t="s">
        <v>332</v>
      </c>
      <c r="E163" s="255" t="s">
        <v>1638</v>
      </c>
      <c r="F163" s="256" t="s">
        <v>1639</v>
      </c>
      <c r="G163" s="257" t="s">
        <v>274</v>
      </c>
      <c r="H163" s="258">
        <v>1133</v>
      </c>
      <c r="I163" s="259"/>
      <c r="J163" s="260">
        <f t="shared" si="10"/>
        <v>0</v>
      </c>
      <c r="K163" s="256" t="s">
        <v>20</v>
      </c>
      <c r="L163" s="261"/>
      <c r="M163" s="262" t="s">
        <v>20</v>
      </c>
      <c r="N163" s="263" t="s">
        <v>40</v>
      </c>
      <c r="O163" s="66"/>
      <c r="P163" s="203">
        <f t="shared" si="11"/>
        <v>0</v>
      </c>
      <c r="Q163" s="203">
        <v>0</v>
      </c>
      <c r="R163" s="203">
        <f t="shared" si="12"/>
        <v>0</v>
      </c>
      <c r="S163" s="203">
        <v>0</v>
      </c>
      <c r="T163" s="204">
        <f t="shared" si="1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214</v>
      </c>
      <c r="AT163" s="205" t="s">
        <v>332</v>
      </c>
      <c r="AU163" s="205" t="s">
        <v>78</v>
      </c>
      <c r="AY163" s="19" t="s">
        <v>153</v>
      </c>
      <c r="BE163" s="206">
        <f t="shared" si="14"/>
        <v>0</v>
      </c>
      <c r="BF163" s="206">
        <f t="shared" si="15"/>
        <v>0</v>
      </c>
      <c r="BG163" s="206">
        <f t="shared" si="16"/>
        <v>0</v>
      </c>
      <c r="BH163" s="206">
        <f t="shared" si="17"/>
        <v>0</v>
      </c>
      <c r="BI163" s="206">
        <f t="shared" si="18"/>
        <v>0</v>
      </c>
      <c r="BJ163" s="19" t="s">
        <v>76</v>
      </c>
      <c r="BK163" s="206">
        <f t="shared" si="19"/>
        <v>0</v>
      </c>
      <c r="BL163" s="19" t="s">
        <v>160</v>
      </c>
      <c r="BM163" s="205" t="s">
        <v>1640</v>
      </c>
    </row>
    <row r="164" spans="1:65" s="2" customFormat="1" ht="24" customHeight="1">
      <c r="A164" s="36"/>
      <c r="B164" s="37"/>
      <c r="C164" s="254" t="s">
        <v>498</v>
      </c>
      <c r="D164" s="254" t="s">
        <v>332</v>
      </c>
      <c r="E164" s="255" t="s">
        <v>1641</v>
      </c>
      <c r="F164" s="256" t="s">
        <v>1642</v>
      </c>
      <c r="G164" s="257" t="s">
        <v>274</v>
      </c>
      <c r="H164" s="258">
        <v>20</v>
      </c>
      <c r="I164" s="259"/>
      <c r="J164" s="260">
        <f t="shared" si="10"/>
        <v>0</v>
      </c>
      <c r="K164" s="256" t="s">
        <v>20</v>
      </c>
      <c r="L164" s="261"/>
      <c r="M164" s="262" t="s">
        <v>20</v>
      </c>
      <c r="N164" s="263" t="s">
        <v>40</v>
      </c>
      <c r="O164" s="66"/>
      <c r="P164" s="203">
        <f t="shared" si="11"/>
        <v>0</v>
      </c>
      <c r="Q164" s="203">
        <v>0</v>
      </c>
      <c r="R164" s="203">
        <f t="shared" si="12"/>
        <v>0</v>
      </c>
      <c r="S164" s="203">
        <v>0</v>
      </c>
      <c r="T164" s="204">
        <f t="shared" si="1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214</v>
      </c>
      <c r="AT164" s="205" t="s">
        <v>332</v>
      </c>
      <c r="AU164" s="205" t="s">
        <v>78</v>
      </c>
      <c r="AY164" s="19" t="s">
        <v>153</v>
      </c>
      <c r="BE164" s="206">
        <f t="shared" si="14"/>
        <v>0</v>
      </c>
      <c r="BF164" s="206">
        <f t="shared" si="15"/>
        <v>0</v>
      </c>
      <c r="BG164" s="206">
        <f t="shared" si="16"/>
        <v>0</v>
      </c>
      <c r="BH164" s="206">
        <f t="shared" si="17"/>
        <v>0</v>
      </c>
      <c r="BI164" s="206">
        <f t="shared" si="18"/>
        <v>0</v>
      </c>
      <c r="BJ164" s="19" t="s">
        <v>76</v>
      </c>
      <c r="BK164" s="206">
        <f t="shared" si="19"/>
        <v>0</v>
      </c>
      <c r="BL164" s="19" t="s">
        <v>160</v>
      </c>
      <c r="BM164" s="205" t="s">
        <v>1643</v>
      </c>
    </row>
    <row r="165" spans="1:65" s="2" customFormat="1" ht="24" customHeight="1">
      <c r="A165" s="36"/>
      <c r="B165" s="37"/>
      <c r="C165" s="254" t="s">
        <v>504</v>
      </c>
      <c r="D165" s="254" t="s">
        <v>332</v>
      </c>
      <c r="E165" s="255" t="s">
        <v>1644</v>
      </c>
      <c r="F165" s="256" t="s">
        <v>1645</v>
      </c>
      <c r="G165" s="257" t="s">
        <v>274</v>
      </c>
      <c r="H165" s="258">
        <v>30</v>
      </c>
      <c r="I165" s="259"/>
      <c r="J165" s="260">
        <f t="shared" si="10"/>
        <v>0</v>
      </c>
      <c r="K165" s="256" t="s">
        <v>20</v>
      </c>
      <c r="L165" s="261"/>
      <c r="M165" s="262" t="s">
        <v>20</v>
      </c>
      <c r="N165" s="263" t="s">
        <v>40</v>
      </c>
      <c r="O165" s="66"/>
      <c r="P165" s="203">
        <f t="shared" si="11"/>
        <v>0</v>
      </c>
      <c r="Q165" s="203">
        <v>0</v>
      </c>
      <c r="R165" s="203">
        <f t="shared" si="12"/>
        <v>0</v>
      </c>
      <c r="S165" s="203">
        <v>0</v>
      </c>
      <c r="T165" s="204">
        <f t="shared" si="1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214</v>
      </c>
      <c r="AT165" s="205" t="s">
        <v>332</v>
      </c>
      <c r="AU165" s="205" t="s">
        <v>78</v>
      </c>
      <c r="AY165" s="19" t="s">
        <v>153</v>
      </c>
      <c r="BE165" s="206">
        <f t="shared" si="14"/>
        <v>0</v>
      </c>
      <c r="BF165" s="206">
        <f t="shared" si="15"/>
        <v>0</v>
      </c>
      <c r="BG165" s="206">
        <f t="shared" si="16"/>
        <v>0</v>
      </c>
      <c r="BH165" s="206">
        <f t="shared" si="17"/>
        <v>0</v>
      </c>
      <c r="BI165" s="206">
        <f t="shared" si="18"/>
        <v>0</v>
      </c>
      <c r="BJ165" s="19" t="s">
        <v>76</v>
      </c>
      <c r="BK165" s="206">
        <f t="shared" si="19"/>
        <v>0</v>
      </c>
      <c r="BL165" s="19" t="s">
        <v>160</v>
      </c>
      <c r="BM165" s="205" t="s">
        <v>1646</v>
      </c>
    </row>
    <row r="166" spans="1:65" s="2" customFormat="1" ht="19.5">
      <c r="A166" s="36"/>
      <c r="B166" s="37"/>
      <c r="C166" s="38"/>
      <c r="D166" s="209" t="s">
        <v>315</v>
      </c>
      <c r="E166" s="38"/>
      <c r="F166" s="251" t="s">
        <v>1647</v>
      </c>
      <c r="G166" s="38"/>
      <c r="H166" s="38"/>
      <c r="I166" s="117"/>
      <c r="J166" s="38"/>
      <c r="K166" s="38"/>
      <c r="L166" s="41"/>
      <c r="M166" s="252"/>
      <c r="N166" s="25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315</v>
      </c>
      <c r="AU166" s="19" t="s">
        <v>78</v>
      </c>
    </row>
    <row r="167" spans="1:65" s="2" customFormat="1" ht="24" customHeight="1">
      <c r="A167" s="36"/>
      <c r="B167" s="37"/>
      <c r="C167" s="254" t="s">
        <v>508</v>
      </c>
      <c r="D167" s="254" t="s">
        <v>332</v>
      </c>
      <c r="E167" s="255" t="s">
        <v>1648</v>
      </c>
      <c r="F167" s="256" t="s">
        <v>1649</v>
      </c>
      <c r="G167" s="257" t="s">
        <v>274</v>
      </c>
      <c r="H167" s="258">
        <v>105</v>
      </c>
      <c r="I167" s="259"/>
      <c r="J167" s="260">
        <f>ROUND(I167*H167,2)</f>
        <v>0</v>
      </c>
      <c r="K167" s="256" t="s">
        <v>20</v>
      </c>
      <c r="L167" s="261"/>
      <c r="M167" s="262" t="s">
        <v>20</v>
      </c>
      <c r="N167" s="263" t="s">
        <v>40</v>
      </c>
      <c r="O167" s="66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214</v>
      </c>
      <c r="AT167" s="205" t="s">
        <v>332</v>
      </c>
      <c r="AU167" s="205" t="s">
        <v>78</v>
      </c>
      <c r="AY167" s="19" t="s">
        <v>153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9" t="s">
        <v>76</v>
      </c>
      <c r="BK167" s="206">
        <f>ROUND(I167*H167,2)</f>
        <v>0</v>
      </c>
      <c r="BL167" s="19" t="s">
        <v>160</v>
      </c>
      <c r="BM167" s="205" t="s">
        <v>1650</v>
      </c>
    </row>
    <row r="168" spans="1:65" s="2" customFormat="1" ht="19.5">
      <c r="A168" s="36"/>
      <c r="B168" s="37"/>
      <c r="C168" s="38"/>
      <c r="D168" s="209" t="s">
        <v>315</v>
      </c>
      <c r="E168" s="38"/>
      <c r="F168" s="251" t="s">
        <v>1651</v>
      </c>
      <c r="G168" s="38"/>
      <c r="H168" s="38"/>
      <c r="I168" s="117"/>
      <c r="J168" s="38"/>
      <c r="K168" s="38"/>
      <c r="L168" s="41"/>
      <c r="M168" s="252"/>
      <c r="N168" s="253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315</v>
      </c>
      <c r="AU168" s="19" t="s">
        <v>78</v>
      </c>
    </row>
    <row r="169" spans="1:65" s="2" customFormat="1" ht="24" customHeight="1">
      <c r="A169" s="36"/>
      <c r="B169" s="37"/>
      <c r="C169" s="254" t="s">
        <v>520</v>
      </c>
      <c r="D169" s="254" t="s">
        <v>332</v>
      </c>
      <c r="E169" s="255" t="s">
        <v>1652</v>
      </c>
      <c r="F169" s="256" t="s">
        <v>1653</v>
      </c>
      <c r="G169" s="257" t="s">
        <v>274</v>
      </c>
      <c r="H169" s="258">
        <v>25</v>
      </c>
      <c r="I169" s="259"/>
      <c r="J169" s="260">
        <f t="shared" ref="J169:J177" si="20">ROUND(I169*H169,2)</f>
        <v>0</v>
      </c>
      <c r="K169" s="256" t="s">
        <v>20</v>
      </c>
      <c r="L169" s="261"/>
      <c r="M169" s="262" t="s">
        <v>20</v>
      </c>
      <c r="N169" s="263" t="s">
        <v>40</v>
      </c>
      <c r="O169" s="66"/>
      <c r="P169" s="203">
        <f t="shared" ref="P169:P177" si="21">O169*H169</f>
        <v>0</v>
      </c>
      <c r="Q169" s="203">
        <v>0</v>
      </c>
      <c r="R169" s="203">
        <f t="shared" ref="R169:R177" si="22">Q169*H169</f>
        <v>0</v>
      </c>
      <c r="S169" s="203">
        <v>0</v>
      </c>
      <c r="T169" s="204">
        <f t="shared" ref="T169:T177" si="23"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1084</v>
      </c>
      <c r="AT169" s="205" t="s">
        <v>332</v>
      </c>
      <c r="AU169" s="205" t="s">
        <v>78</v>
      </c>
      <c r="AY169" s="19" t="s">
        <v>153</v>
      </c>
      <c r="BE169" s="206">
        <f t="shared" ref="BE169:BE177" si="24">IF(N169="základní",J169,0)</f>
        <v>0</v>
      </c>
      <c r="BF169" s="206">
        <f t="shared" ref="BF169:BF177" si="25">IF(N169="snížená",J169,0)</f>
        <v>0</v>
      </c>
      <c r="BG169" s="206">
        <f t="shared" ref="BG169:BG177" si="26">IF(N169="zákl. přenesená",J169,0)</f>
        <v>0</v>
      </c>
      <c r="BH169" s="206">
        <f t="shared" ref="BH169:BH177" si="27">IF(N169="sníž. přenesená",J169,0)</f>
        <v>0</v>
      </c>
      <c r="BI169" s="206">
        <f t="shared" ref="BI169:BI177" si="28">IF(N169="nulová",J169,0)</f>
        <v>0</v>
      </c>
      <c r="BJ169" s="19" t="s">
        <v>76</v>
      </c>
      <c r="BK169" s="206">
        <f t="shared" ref="BK169:BK177" si="29">ROUND(I169*H169,2)</f>
        <v>0</v>
      </c>
      <c r="BL169" s="19" t="s">
        <v>1084</v>
      </c>
      <c r="BM169" s="205" t="s">
        <v>1654</v>
      </c>
    </row>
    <row r="170" spans="1:65" s="2" customFormat="1" ht="24" customHeight="1">
      <c r="A170" s="36"/>
      <c r="B170" s="37"/>
      <c r="C170" s="254" t="s">
        <v>524</v>
      </c>
      <c r="D170" s="254" t="s">
        <v>332</v>
      </c>
      <c r="E170" s="255" t="s">
        <v>1655</v>
      </c>
      <c r="F170" s="256" t="s">
        <v>1656</v>
      </c>
      <c r="G170" s="257" t="s">
        <v>274</v>
      </c>
      <c r="H170" s="258">
        <v>70</v>
      </c>
      <c r="I170" s="259"/>
      <c r="J170" s="260">
        <f t="shared" si="20"/>
        <v>0</v>
      </c>
      <c r="K170" s="256" t="s">
        <v>20</v>
      </c>
      <c r="L170" s="261"/>
      <c r="M170" s="262" t="s">
        <v>20</v>
      </c>
      <c r="N170" s="263" t="s">
        <v>40</v>
      </c>
      <c r="O170" s="66"/>
      <c r="P170" s="203">
        <f t="shared" si="21"/>
        <v>0</v>
      </c>
      <c r="Q170" s="203">
        <v>0</v>
      </c>
      <c r="R170" s="203">
        <f t="shared" si="22"/>
        <v>0</v>
      </c>
      <c r="S170" s="203">
        <v>0</v>
      </c>
      <c r="T170" s="204">
        <f t="shared" si="2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1084</v>
      </c>
      <c r="AT170" s="205" t="s">
        <v>332</v>
      </c>
      <c r="AU170" s="205" t="s">
        <v>78</v>
      </c>
      <c r="AY170" s="19" t="s">
        <v>153</v>
      </c>
      <c r="BE170" s="206">
        <f t="shared" si="24"/>
        <v>0</v>
      </c>
      <c r="BF170" s="206">
        <f t="shared" si="25"/>
        <v>0</v>
      </c>
      <c r="BG170" s="206">
        <f t="shared" si="26"/>
        <v>0</v>
      </c>
      <c r="BH170" s="206">
        <f t="shared" si="27"/>
        <v>0</v>
      </c>
      <c r="BI170" s="206">
        <f t="shared" si="28"/>
        <v>0</v>
      </c>
      <c r="BJ170" s="19" t="s">
        <v>76</v>
      </c>
      <c r="BK170" s="206">
        <f t="shared" si="29"/>
        <v>0</v>
      </c>
      <c r="BL170" s="19" t="s">
        <v>1084</v>
      </c>
      <c r="BM170" s="205" t="s">
        <v>1657</v>
      </c>
    </row>
    <row r="171" spans="1:65" s="2" customFormat="1" ht="24" customHeight="1">
      <c r="A171" s="36"/>
      <c r="B171" s="37"/>
      <c r="C171" s="254" t="s">
        <v>528</v>
      </c>
      <c r="D171" s="254" t="s">
        <v>332</v>
      </c>
      <c r="E171" s="255" t="s">
        <v>1658</v>
      </c>
      <c r="F171" s="256" t="s">
        <v>1659</v>
      </c>
      <c r="G171" s="257" t="s">
        <v>179</v>
      </c>
      <c r="H171" s="258">
        <v>70</v>
      </c>
      <c r="I171" s="259"/>
      <c r="J171" s="260">
        <f t="shared" si="20"/>
        <v>0</v>
      </c>
      <c r="K171" s="256" t="s">
        <v>20</v>
      </c>
      <c r="L171" s="261"/>
      <c r="M171" s="262" t="s">
        <v>20</v>
      </c>
      <c r="N171" s="263" t="s">
        <v>40</v>
      </c>
      <c r="O171" s="66"/>
      <c r="P171" s="203">
        <f t="shared" si="21"/>
        <v>0</v>
      </c>
      <c r="Q171" s="203">
        <v>0</v>
      </c>
      <c r="R171" s="203">
        <f t="shared" si="22"/>
        <v>0</v>
      </c>
      <c r="S171" s="203">
        <v>0</v>
      </c>
      <c r="T171" s="204">
        <f t="shared" si="2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214</v>
      </c>
      <c r="AT171" s="205" t="s">
        <v>332</v>
      </c>
      <c r="AU171" s="205" t="s">
        <v>78</v>
      </c>
      <c r="AY171" s="19" t="s">
        <v>153</v>
      </c>
      <c r="BE171" s="206">
        <f t="shared" si="24"/>
        <v>0</v>
      </c>
      <c r="BF171" s="206">
        <f t="shared" si="25"/>
        <v>0</v>
      </c>
      <c r="BG171" s="206">
        <f t="shared" si="26"/>
        <v>0</v>
      </c>
      <c r="BH171" s="206">
        <f t="shared" si="27"/>
        <v>0</v>
      </c>
      <c r="BI171" s="206">
        <f t="shared" si="28"/>
        <v>0</v>
      </c>
      <c r="BJ171" s="19" t="s">
        <v>76</v>
      </c>
      <c r="BK171" s="206">
        <f t="shared" si="29"/>
        <v>0</v>
      </c>
      <c r="BL171" s="19" t="s">
        <v>160</v>
      </c>
      <c r="BM171" s="205" t="s">
        <v>1660</v>
      </c>
    </row>
    <row r="172" spans="1:65" s="2" customFormat="1" ht="48" customHeight="1">
      <c r="A172" s="36"/>
      <c r="B172" s="37"/>
      <c r="C172" s="194" t="s">
        <v>532</v>
      </c>
      <c r="D172" s="194" t="s">
        <v>155</v>
      </c>
      <c r="E172" s="195" t="s">
        <v>1661</v>
      </c>
      <c r="F172" s="196" t="s">
        <v>1662</v>
      </c>
      <c r="G172" s="197" t="s">
        <v>274</v>
      </c>
      <c r="H172" s="198">
        <v>140</v>
      </c>
      <c r="I172" s="199"/>
      <c r="J172" s="200">
        <f t="shared" si="20"/>
        <v>0</v>
      </c>
      <c r="K172" s="196" t="s">
        <v>20</v>
      </c>
      <c r="L172" s="41"/>
      <c r="M172" s="201" t="s">
        <v>20</v>
      </c>
      <c r="N172" s="202" t="s">
        <v>40</v>
      </c>
      <c r="O172" s="66"/>
      <c r="P172" s="203">
        <f t="shared" si="21"/>
        <v>0</v>
      </c>
      <c r="Q172" s="203">
        <v>0</v>
      </c>
      <c r="R172" s="203">
        <f t="shared" si="22"/>
        <v>0</v>
      </c>
      <c r="S172" s="203">
        <v>0</v>
      </c>
      <c r="T172" s="204">
        <f t="shared" si="2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1663</v>
      </c>
      <c r="AT172" s="205" t="s">
        <v>155</v>
      </c>
      <c r="AU172" s="205" t="s">
        <v>78</v>
      </c>
      <c r="AY172" s="19" t="s">
        <v>153</v>
      </c>
      <c r="BE172" s="206">
        <f t="shared" si="24"/>
        <v>0</v>
      </c>
      <c r="BF172" s="206">
        <f t="shared" si="25"/>
        <v>0</v>
      </c>
      <c r="BG172" s="206">
        <f t="shared" si="26"/>
        <v>0</v>
      </c>
      <c r="BH172" s="206">
        <f t="shared" si="27"/>
        <v>0</v>
      </c>
      <c r="BI172" s="206">
        <f t="shared" si="28"/>
        <v>0</v>
      </c>
      <c r="BJ172" s="19" t="s">
        <v>76</v>
      </c>
      <c r="BK172" s="206">
        <f t="shared" si="29"/>
        <v>0</v>
      </c>
      <c r="BL172" s="19" t="s">
        <v>1663</v>
      </c>
      <c r="BM172" s="205" t="s">
        <v>1664</v>
      </c>
    </row>
    <row r="173" spans="1:65" s="2" customFormat="1" ht="24" customHeight="1">
      <c r="A173" s="36"/>
      <c r="B173" s="37"/>
      <c r="C173" s="194" t="s">
        <v>538</v>
      </c>
      <c r="D173" s="194" t="s">
        <v>155</v>
      </c>
      <c r="E173" s="195" t="s">
        <v>1665</v>
      </c>
      <c r="F173" s="196" t="s">
        <v>1666</v>
      </c>
      <c r="G173" s="197" t="s">
        <v>274</v>
      </c>
      <c r="H173" s="198">
        <v>70</v>
      </c>
      <c r="I173" s="199"/>
      <c r="J173" s="200">
        <f t="shared" si="20"/>
        <v>0</v>
      </c>
      <c r="K173" s="196" t="s">
        <v>20</v>
      </c>
      <c r="L173" s="41"/>
      <c r="M173" s="201" t="s">
        <v>20</v>
      </c>
      <c r="N173" s="202" t="s">
        <v>40</v>
      </c>
      <c r="O173" s="66"/>
      <c r="P173" s="203">
        <f t="shared" si="21"/>
        <v>0</v>
      </c>
      <c r="Q173" s="203">
        <v>0</v>
      </c>
      <c r="R173" s="203">
        <f t="shared" si="22"/>
        <v>0</v>
      </c>
      <c r="S173" s="203">
        <v>0</v>
      </c>
      <c r="T173" s="204">
        <f t="shared" si="2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1663</v>
      </c>
      <c r="AT173" s="205" t="s">
        <v>155</v>
      </c>
      <c r="AU173" s="205" t="s">
        <v>78</v>
      </c>
      <c r="AY173" s="19" t="s">
        <v>153</v>
      </c>
      <c r="BE173" s="206">
        <f t="shared" si="24"/>
        <v>0</v>
      </c>
      <c r="BF173" s="206">
        <f t="shared" si="25"/>
        <v>0</v>
      </c>
      <c r="BG173" s="206">
        <f t="shared" si="26"/>
        <v>0</v>
      </c>
      <c r="BH173" s="206">
        <f t="shared" si="27"/>
        <v>0</v>
      </c>
      <c r="BI173" s="206">
        <f t="shared" si="28"/>
        <v>0</v>
      </c>
      <c r="BJ173" s="19" t="s">
        <v>76</v>
      </c>
      <c r="BK173" s="206">
        <f t="shared" si="29"/>
        <v>0</v>
      </c>
      <c r="BL173" s="19" t="s">
        <v>1663</v>
      </c>
      <c r="BM173" s="205" t="s">
        <v>1667</v>
      </c>
    </row>
    <row r="174" spans="1:65" s="2" customFormat="1" ht="24" customHeight="1">
      <c r="A174" s="36"/>
      <c r="B174" s="37"/>
      <c r="C174" s="194" t="s">
        <v>542</v>
      </c>
      <c r="D174" s="194" t="s">
        <v>155</v>
      </c>
      <c r="E174" s="195" t="s">
        <v>1668</v>
      </c>
      <c r="F174" s="196" t="s">
        <v>1669</v>
      </c>
      <c r="G174" s="197" t="s">
        <v>274</v>
      </c>
      <c r="H174" s="198">
        <v>1828</v>
      </c>
      <c r="I174" s="199"/>
      <c r="J174" s="200">
        <f t="shared" si="20"/>
        <v>0</v>
      </c>
      <c r="K174" s="196" t="s">
        <v>20</v>
      </c>
      <c r="L174" s="41"/>
      <c r="M174" s="201" t="s">
        <v>20</v>
      </c>
      <c r="N174" s="202" t="s">
        <v>40</v>
      </c>
      <c r="O174" s="66"/>
      <c r="P174" s="203">
        <f t="shared" si="21"/>
        <v>0</v>
      </c>
      <c r="Q174" s="203">
        <v>0</v>
      </c>
      <c r="R174" s="203">
        <f t="shared" si="22"/>
        <v>0</v>
      </c>
      <c r="S174" s="203">
        <v>0</v>
      </c>
      <c r="T174" s="204">
        <f t="shared" si="2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1663</v>
      </c>
      <c r="AT174" s="205" t="s">
        <v>155</v>
      </c>
      <c r="AU174" s="205" t="s">
        <v>78</v>
      </c>
      <c r="AY174" s="19" t="s">
        <v>153</v>
      </c>
      <c r="BE174" s="206">
        <f t="shared" si="24"/>
        <v>0</v>
      </c>
      <c r="BF174" s="206">
        <f t="shared" si="25"/>
        <v>0</v>
      </c>
      <c r="BG174" s="206">
        <f t="shared" si="26"/>
        <v>0</v>
      </c>
      <c r="BH174" s="206">
        <f t="shared" si="27"/>
        <v>0</v>
      </c>
      <c r="BI174" s="206">
        <f t="shared" si="28"/>
        <v>0</v>
      </c>
      <c r="BJ174" s="19" t="s">
        <v>76</v>
      </c>
      <c r="BK174" s="206">
        <f t="shared" si="29"/>
        <v>0</v>
      </c>
      <c r="BL174" s="19" t="s">
        <v>1663</v>
      </c>
      <c r="BM174" s="205" t="s">
        <v>1670</v>
      </c>
    </row>
    <row r="175" spans="1:65" s="2" customFormat="1" ht="24" customHeight="1">
      <c r="A175" s="36"/>
      <c r="B175" s="37"/>
      <c r="C175" s="194" t="s">
        <v>546</v>
      </c>
      <c r="D175" s="194" t="s">
        <v>155</v>
      </c>
      <c r="E175" s="195" t="s">
        <v>1671</v>
      </c>
      <c r="F175" s="196" t="s">
        <v>1672</v>
      </c>
      <c r="G175" s="197" t="s">
        <v>274</v>
      </c>
      <c r="H175" s="198">
        <v>365</v>
      </c>
      <c r="I175" s="199"/>
      <c r="J175" s="200">
        <f t="shared" si="20"/>
        <v>0</v>
      </c>
      <c r="K175" s="196" t="s">
        <v>20</v>
      </c>
      <c r="L175" s="41"/>
      <c r="M175" s="201" t="s">
        <v>20</v>
      </c>
      <c r="N175" s="202" t="s">
        <v>40</v>
      </c>
      <c r="O175" s="66"/>
      <c r="P175" s="203">
        <f t="shared" si="21"/>
        <v>0</v>
      </c>
      <c r="Q175" s="203">
        <v>0</v>
      </c>
      <c r="R175" s="203">
        <f t="shared" si="22"/>
        <v>0</v>
      </c>
      <c r="S175" s="203">
        <v>0</v>
      </c>
      <c r="T175" s="204">
        <f t="shared" si="2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1663</v>
      </c>
      <c r="AT175" s="205" t="s">
        <v>155</v>
      </c>
      <c r="AU175" s="205" t="s">
        <v>78</v>
      </c>
      <c r="AY175" s="19" t="s">
        <v>153</v>
      </c>
      <c r="BE175" s="206">
        <f t="shared" si="24"/>
        <v>0</v>
      </c>
      <c r="BF175" s="206">
        <f t="shared" si="25"/>
        <v>0</v>
      </c>
      <c r="BG175" s="206">
        <f t="shared" si="26"/>
        <v>0</v>
      </c>
      <c r="BH175" s="206">
        <f t="shared" si="27"/>
        <v>0</v>
      </c>
      <c r="BI175" s="206">
        <f t="shared" si="28"/>
        <v>0</v>
      </c>
      <c r="BJ175" s="19" t="s">
        <v>76</v>
      </c>
      <c r="BK175" s="206">
        <f t="shared" si="29"/>
        <v>0</v>
      </c>
      <c r="BL175" s="19" t="s">
        <v>1663</v>
      </c>
      <c r="BM175" s="205" t="s">
        <v>1673</v>
      </c>
    </row>
    <row r="176" spans="1:65" s="2" customFormat="1" ht="24" customHeight="1">
      <c r="A176" s="36"/>
      <c r="B176" s="37"/>
      <c r="C176" s="194" t="s">
        <v>552</v>
      </c>
      <c r="D176" s="194" t="s">
        <v>155</v>
      </c>
      <c r="E176" s="195" t="s">
        <v>1674</v>
      </c>
      <c r="F176" s="196" t="s">
        <v>1675</v>
      </c>
      <c r="G176" s="197" t="s">
        <v>274</v>
      </c>
      <c r="H176" s="198">
        <v>25</v>
      </c>
      <c r="I176" s="199"/>
      <c r="J176" s="200">
        <f t="shared" si="20"/>
        <v>0</v>
      </c>
      <c r="K176" s="196" t="s">
        <v>20</v>
      </c>
      <c r="L176" s="41"/>
      <c r="M176" s="201" t="s">
        <v>20</v>
      </c>
      <c r="N176" s="202" t="s">
        <v>40</v>
      </c>
      <c r="O176" s="66"/>
      <c r="P176" s="203">
        <f t="shared" si="21"/>
        <v>0</v>
      </c>
      <c r="Q176" s="203">
        <v>0</v>
      </c>
      <c r="R176" s="203">
        <f t="shared" si="22"/>
        <v>0</v>
      </c>
      <c r="S176" s="203">
        <v>0</v>
      </c>
      <c r="T176" s="204">
        <f t="shared" si="2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1663</v>
      </c>
      <c r="AT176" s="205" t="s">
        <v>155</v>
      </c>
      <c r="AU176" s="205" t="s">
        <v>78</v>
      </c>
      <c r="AY176" s="19" t="s">
        <v>153</v>
      </c>
      <c r="BE176" s="206">
        <f t="shared" si="24"/>
        <v>0</v>
      </c>
      <c r="BF176" s="206">
        <f t="shared" si="25"/>
        <v>0</v>
      </c>
      <c r="BG176" s="206">
        <f t="shared" si="26"/>
        <v>0</v>
      </c>
      <c r="BH176" s="206">
        <f t="shared" si="27"/>
        <v>0</v>
      </c>
      <c r="BI176" s="206">
        <f t="shared" si="28"/>
        <v>0</v>
      </c>
      <c r="BJ176" s="19" t="s">
        <v>76</v>
      </c>
      <c r="BK176" s="206">
        <f t="shared" si="29"/>
        <v>0</v>
      </c>
      <c r="BL176" s="19" t="s">
        <v>1663</v>
      </c>
      <c r="BM176" s="205" t="s">
        <v>1676</v>
      </c>
    </row>
    <row r="177" spans="1:65" s="2" customFormat="1" ht="24" customHeight="1">
      <c r="A177" s="36"/>
      <c r="B177" s="37"/>
      <c r="C177" s="194" t="s">
        <v>556</v>
      </c>
      <c r="D177" s="194" t="s">
        <v>155</v>
      </c>
      <c r="E177" s="195" t="s">
        <v>1677</v>
      </c>
      <c r="F177" s="196" t="s">
        <v>1678</v>
      </c>
      <c r="G177" s="197" t="s">
        <v>274</v>
      </c>
      <c r="H177" s="198">
        <v>150</v>
      </c>
      <c r="I177" s="199"/>
      <c r="J177" s="200">
        <f t="shared" si="20"/>
        <v>0</v>
      </c>
      <c r="K177" s="196" t="s">
        <v>20</v>
      </c>
      <c r="L177" s="41"/>
      <c r="M177" s="201" t="s">
        <v>20</v>
      </c>
      <c r="N177" s="202" t="s">
        <v>40</v>
      </c>
      <c r="O177" s="66"/>
      <c r="P177" s="203">
        <f t="shared" si="21"/>
        <v>0</v>
      </c>
      <c r="Q177" s="203">
        <v>0</v>
      </c>
      <c r="R177" s="203">
        <f t="shared" si="22"/>
        <v>0</v>
      </c>
      <c r="S177" s="203">
        <v>0</v>
      </c>
      <c r="T177" s="204">
        <f t="shared" si="23"/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1663</v>
      </c>
      <c r="AT177" s="205" t="s">
        <v>155</v>
      </c>
      <c r="AU177" s="205" t="s">
        <v>78</v>
      </c>
      <c r="AY177" s="19" t="s">
        <v>153</v>
      </c>
      <c r="BE177" s="206">
        <f t="shared" si="24"/>
        <v>0</v>
      </c>
      <c r="BF177" s="206">
        <f t="shared" si="25"/>
        <v>0</v>
      </c>
      <c r="BG177" s="206">
        <f t="shared" si="26"/>
        <v>0</v>
      </c>
      <c r="BH177" s="206">
        <f t="shared" si="27"/>
        <v>0</v>
      </c>
      <c r="BI177" s="206">
        <f t="shared" si="28"/>
        <v>0</v>
      </c>
      <c r="BJ177" s="19" t="s">
        <v>76</v>
      </c>
      <c r="BK177" s="206">
        <f t="shared" si="29"/>
        <v>0</v>
      </c>
      <c r="BL177" s="19" t="s">
        <v>1663</v>
      </c>
      <c r="BM177" s="205" t="s">
        <v>1679</v>
      </c>
    </row>
    <row r="178" spans="1:65" s="12" customFormat="1" ht="22.9" customHeight="1">
      <c r="B178" s="178"/>
      <c r="C178" s="179"/>
      <c r="D178" s="180" t="s">
        <v>68</v>
      </c>
      <c r="E178" s="192" t="s">
        <v>1680</v>
      </c>
      <c r="F178" s="192" t="s">
        <v>1681</v>
      </c>
      <c r="G178" s="179"/>
      <c r="H178" s="179"/>
      <c r="I178" s="182"/>
      <c r="J178" s="193">
        <f>BK178</f>
        <v>0</v>
      </c>
      <c r="K178" s="179"/>
      <c r="L178" s="184"/>
      <c r="M178" s="185"/>
      <c r="N178" s="186"/>
      <c r="O178" s="186"/>
      <c r="P178" s="187">
        <f>SUM(P179:P185)</f>
        <v>0</v>
      </c>
      <c r="Q178" s="186"/>
      <c r="R178" s="187">
        <f>SUM(R179:R185)</f>
        <v>0</v>
      </c>
      <c r="S178" s="186"/>
      <c r="T178" s="188">
        <f>SUM(T179:T185)</f>
        <v>0</v>
      </c>
      <c r="AR178" s="189" t="s">
        <v>76</v>
      </c>
      <c r="AT178" s="190" t="s">
        <v>68</v>
      </c>
      <c r="AU178" s="190" t="s">
        <v>76</v>
      </c>
      <c r="AY178" s="189" t="s">
        <v>153</v>
      </c>
      <c r="BK178" s="191">
        <f>SUM(BK179:BK185)</f>
        <v>0</v>
      </c>
    </row>
    <row r="179" spans="1:65" s="2" customFormat="1" ht="24" customHeight="1">
      <c r="A179" s="36"/>
      <c r="B179" s="37"/>
      <c r="C179" s="194" t="s">
        <v>564</v>
      </c>
      <c r="D179" s="194" t="s">
        <v>155</v>
      </c>
      <c r="E179" s="195" t="s">
        <v>1682</v>
      </c>
      <c r="F179" s="196" t="s">
        <v>1683</v>
      </c>
      <c r="G179" s="197" t="s">
        <v>208</v>
      </c>
      <c r="H179" s="198">
        <v>50</v>
      </c>
      <c r="I179" s="199"/>
      <c r="J179" s="200">
        <f>ROUND(I179*H179,2)</f>
        <v>0</v>
      </c>
      <c r="K179" s="196" t="s">
        <v>20</v>
      </c>
      <c r="L179" s="41"/>
      <c r="M179" s="201" t="s">
        <v>20</v>
      </c>
      <c r="N179" s="202" t="s">
        <v>40</v>
      </c>
      <c r="O179" s="66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160</v>
      </c>
      <c r="AT179" s="205" t="s">
        <v>155</v>
      </c>
      <c r="AU179" s="205" t="s">
        <v>78</v>
      </c>
      <c r="AY179" s="19" t="s">
        <v>153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9" t="s">
        <v>76</v>
      </c>
      <c r="BK179" s="206">
        <f>ROUND(I179*H179,2)</f>
        <v>0</v>
      </c>
      <c r="BL179" s="19" t="s">
        <v>160</v>
      </c>
      <c r="BM179" s="205" t="s">
        <v>1684</v>
      </c>
    </row>
    <row r="180" spans="1:65" s="2" customFormat="1" ht="24" customHeight="1">
      <c r="A180" s="36"/>
      <c r="B180" s="37"/>
      <c r="C180" s="194" t="s">
        <v>574</v>
      </c>
      <c r="D180" s="194" t="s">
        <v>155</v>
      </c>
      <c r="E180" s="195" t="s">
        <v>1685</v>
      </c>
      <c r="F180" s="196" t="s">
        <v>1686</v>
      </c>
      <c r="G180" s="197" t="s">
        <v>274</v>
      </c>
      <c r="H180" s="198">
        <v>200</v>
      </c>
      <c r="I180" s="199"/>
      <c r="J180" s="200">
        <f>ROUND(I180*H180,2)</f>
        <v>0</v>
      </c>
      <c r="K180" s="196" t="s">
        <v>20</v>
      </c>
      <c r="L180" s="41"/>
      <c r="M180" s="201" t="s">
        <v>20</v>
      </c>
      <c r="N180" s="202" t="s">
        <v>40</v>
      </c>
      <c r="O180" s="66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160</v>
      </c>
      <c r="AT180" s="205" t="s">
        <v>155</v>
      </c>
      <c r="AU180" s="205" t="s">
        <v>78</v>
      </c>
      <c r="AY180" s="19" t="s">
        <v>153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9" t="s">
        <v>76</v>
      </c>
      <c r="BK180" s="206">
        <f>ROUND(I180*H180,2)</f>
        <v>0</v>
      </c>
      <c r="BL180" s="19" t="s">
        <v>160</v>
      </c>
      <c r="BM180" s="205" t="s">
        <v>1687</v>
      </c>
    </row>
    <row r="181" spans="1:65" s="2" customFormat="1" ht="24" customHeight="1">
      <c r="A181" s="36"/>
      <c r="B181" s="37"/>
      <c r="C181" s="194" t="s">
        <v>578</v>
      </c>
      <c r="D181" s="194" t="s">
        <v>155</v>
      </c>
      <c r="E181" s="195" t="s">
        <v>1688</v>
      </c>
      <c r="F181" s="196" t="s">
        <v>1689</v>
      </c>
      <c r="G181" s="197" t="s">
        <v>179</v>
      </c>
      <c r="H181" s="198">
        <v>50</v>
      </c>
      <c r="I181" s="199"/>
      <c r="J181" s="200">
        <f>ROUND(I181*H181,2)</f>
        <v>0</v>
      </c>
      <c r="K181" s="196" t="s">
        <v>20</v>
      </c>
      <c r="L181" s="41"/>
      <c r="M181" s="201" t="s">
        <v>20</v>
      </c>
      <c r="N181" s="202" t="s">
        <v>40</v>
      </c>
      <c r="O181" s="66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160</v>
      </c>
      <c r="AT181" s="205" t="s">
        <v>155</v>
      </c>
      <c r="AU181" s="205" t="s">
        <v>78</v>
      </c>
      <c r="AY181" s="19" t="s">
        <v>153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9" t="s">
        <v>76</v>
      </c>
      <c r="BK181" s="206">
        <f>ROUND(I181*H181,2)</f>
        <v>0</v>
      </c>
      <c r="BL181" s="19" t="s">
        <v>160</v>
      </c>
      <c r="BM181" s="205" t="s">
        <v>1690</v>
      </c>
    </row>
    <row r="182" spans="1:65" s="2" customFormat="1" ht="36" customHeight="1">
      <c r="A182" s="36"/>
      <c r="B182" s="37"/>
      <c r="C182" s="194" t="s">
        <v>582</v>
      </c>
      <c r="D182" s="194" t="s">
        <v>155</v>
      </c>
      <c r="E182" s="195" t="s">
        <v>1691</v>
      </c>
      <c r="F182" s="196" t="s">
        <v>1692</v>
      </c>
      <c r="G182" s="197" t="s">
        <v>179</v>
      </c>
      <c r="H182" s="198">
        <v>4</v>
      </c>
      <c r="I182" s="199"/>
      <c r="J182" s="200">
        <f>ROUND(I182*H182,2)</f>
        <v>0</v>
      </c>
      <c r="K182" s="196" t="s">
        <v>20</v>
      </c>
      <c r="L182" s="41"/>
      <c r="M182" s="201" t="s">
        <v>20</v>
      </c>
      <c r="N182" s="202" t="s">
        <v>40</v>
      </c>
      <c r="O182" s="66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160</v>
      </c>
      <c r="AT182" s="205" t="s">
        <v>155</v>
      </c>
      <c r="AU182" s="205" t="s">
        <v>78</v>
      </c>
      <c r="AY182" s="19" t="s">
        <v>153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9" t="s">
        <v>76</v>
      </c>
      <c r="BK182" s="206">
        <f>ROUND(I182*H182,2)</f>
        <v>0</v>
      </c>
      <c r="BL182" s="19" t="s">
        <v>160</v>
      </c>
      <c r="BM182" s="205" t="s">
        <v>1693</v>
      </c>
    </row>
    <row r="183" spans="1:65" s="2" customFormat="1" ht="19.5">
      <c r="A183" s="36"/>
      <c r="B183" s="37"/>
      <c r="C183" s="38"/>
      <c r="D183" s="209" t="s">
        <v>315</v>
      </c>
      <c r="E183" s="38"/>
      <c r="F183" s="251" t="s">
        <v>1694</v>
      </c>
      <c r="G183" s="38"/>
      <c r="H183" s="38"/>
      <c r="I183" s="117"/>
      <c r="J183" s="38"/>
      <c r="K183" s="38"/>
      <c r="L183" s="41"/>
      <c r="M183" s="252"/>
      <c r="N183" s="253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315</v>
      </c>
      <c r="AU183" s="19" t="s">
        <v>78</v>
      </c>
    </row>
    <row r="184" spans="1:65" s="2" customFormat="1" ht="36" customHeight="1">
      <c r="A184" s="36"/>
      <c r="B184" s="37"/>
      <c r="C184" s="194" t="s">
        <v>586</v>
      </c>
      <c r="D184" s="194" t="s">
        <v>155</v>
      </c>
      <c r="E184" s="195" t="s">
        <v>1695</v>
      </c>
      <c r="F184" s="196" t="s">
        <v>1696</v>
      </c>
      <c r="G184" s="197" t="s">
        <v>179</v>
      </c>
      <c r="H184" s="198">
        <v>2</v>
      </c>
      <c r="I184" s="199"/>
      <c r="J184" s="200">
        <f>ROUND(I184*H184,2)</f>
        <v>0</v>
      </c>
      <c r="K184" s="196" t="s">
        <v>20</v>
      </c>
      <c r="L184" s="41"/>
      <c r="M184" s="201" t="s">
        <v>20</v>
      </c>
      <c r="N184" s="202" t="s">
        <v>40</v>
      </c>
      <c r="O184" s="66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160</v>
      </c>
      <c r="AT184" s="205" t="s">
        <v>155</v>
      </c>
      <c r="AU184" s="205" t="s">
        <v>78</v>
      </c>
      <c r="AY184" s="19" t="s">
        <v>153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9" t="s">
        <v>76</v>
      </c>
      <c r="BK184" s="206">
        <f>ROUND(I184*H184,2)</f>
        <v>0</v>
      </c>
      <c r="BL184" s="19" t="s">
        <v>160</v>
      </c>
      <c r="BM184" s="205" t="s">
        <v>1697</v>
      </c>
    </row>
    <row r="185" spans="1:65" s="2" customFormat="1" ht="19.5">
      <c r="A185" s="36"/>
      <c r="B185" s="37"/>
      <c r="C185" s="38"/>
      <c r="D185" s="209" t="s">
        <v>315</v>
      </c>
      <c r="E185" s="38"/>
      <c r="F185" s="251" t="s">
        <v>1698</v>
      </c>
      <c r="G185" s="38"/>
      <c r="H185" s="38"/>
      <c r="I185" s="117"/>
      <c r="J185" s="38"/>
      <c r="K185" s="38"/>
      <c r="L185" s="41"/>
      <c r="M185" s="252"/>
      <c r="N185" s="253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315</v>
      </c>
      <c r="AU185" s="19" t="s">
        <v>78</v>
      </c>
    </row>
    <row r="186" spans="1:65" s="12" customFormat="1" ht="25.9" customHeight="1">
      <c r="B186" s="178"/>
      <c r="C186" s="179"/>
      <c r="D186" s="180" t="s">
        <v>68</v>
      </c>
      <c r="E186" s="181" t="s">
        <v>151</v>
      </c>
      <c r="F186" s="181" t="s">
        <v>151</v>
      </c>
      <c r="G186" s="179"/>
      <c r="H186" s="179"/>
      <c r="I186" s="182"/>
      <c r="J186" s="183">
        <f>BK186</f>
        <v>0</v>
      </c>
      <c r="K186" s="179"/>
      <c r="L186" s="184"/>
      <c r="M186" s="185"/>
      <c r="N186" s="186"/>
      <c r="O186" s="186"/>
      <c r="P186" s="187">
        <f>P187+P193</f>
        <v>0</v>
      </c>
      <c r="Q186" s="186"/>
      <c r="R186" s="187">
        <f>R187+R193</f>
        <v>0</v>
      </c>
      <c r="S186" s="186"/>
      <c r="T186" s="188">
        <f>T187+T193</f>
        <v>0</v>
      </c>
      <c r="AR186" s="189" t="s">
        <v>76</v>
      </c>
      <c r="AT186" s="190" t="s">
        <v>68</v>
      </c>
      <c r="AU186" s="190" t="s">
        <v>69</v>
      </c>
      <c r="AY186" s="189" t="s">
        <v>153</v>
      </c>
      <c r="BK186" s="191">
        <f>BK187+BK193</f>
        <v>0</v>
      </c>
    </row>
    <row r="187" spans="1:65" s="12" customFormat="1" ht="22.9" customHeight="1">
      <c r="B187" s="178"/>
      <c r="C187" s="179"/>
      <c r="D187" s="180" t="s">
        <v>68</v>
      </c>
      <c r="E187" s="192" t="s">
        <v>76</v>
      </c>
      <c r="F187" s="192" t="s">
        <v>1217</v>
      </c>
      <c r="G187" s="179"/>
      <c r="H187" s="179"/>
      <c r="I187" s="182"/>
      <c r="J187" s="193">
        <f>BK187</f>
        <v>0</v>
      </c>
      <c r="K187" s="179"/>
      <c r="L187" s="184"/>
      <c r="M187" s="185"/>
      <c r="N187" s="186"/>
      <c r="O187" s="186"/>
      <c r="P187" s="187">
        <f>SUM(P188:P192)</f>
        <v>0</v>
      </c>
      <c r="Q187" s="186"/>
      <c r="R187" s="187">
        <f>SUM(R188:R192)</f>
        <v>0</v>
      </c>
      <c r="S187" s="186"/>
      <c r="T187" s="188">
        <f>SUM(T188:T192)</f>
        <v>0</v>
      </c>
      <c r="AR187" s="189" t="s">
        <v>76</v>
      </c>
      <c r="AT187" s="190" t="s">
        <v>68</v>
      </c>
      <c r="AU187" s="190" t="s">
        <v>76</v>
      </c>
      <c r="AY187" s="189" t="s">
        <v>153</v>
      </c>
      <c r="BK187" s="191">
        <f>SUM(BK188:BK192)</f>
        <v>0</v>
      </c>
    </row>
    <row r="188" spans="1:65" s="2" customFormat="1" ht="24" customHeight="1">
      <c r="A188" s="36"/>
      <c r="B188" s="37"/>
      <c r="C188" s="194" t="s">
        <v>590</v>
      </c>
      <c r="D188" s="194" t="s">
        <v>155</v>
      </c>
      <c r="E188" s="195" t="s">
        <v>1699</v>
      </c>
      <c r="F188" s="196" t="s">
        <v>1700</v>
      </c>
      <c r="G188" s="197" t="s">
        <v>274</v>
      </c>
      <c r="H188" s="198">
        <v>5</v>
      </c>
      <c r="I188" s="199"/>
      <c r="J188" s="200">
        <f>ROUND(I188*H188,2)</f>
        <v>0</v>
      </c>
      <c r="K188" s="196" t="s">
        <v>20</v>
      </c>
      <c r="L188" s="41"/>
      <c r="M188" s="201" t="s">
        <v>20</v>
      </c>
      <c r="N188" s="202" t="s">
        <v>40</v>
      </c>
      <c r="O188" s="66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160</v>
      </c>
      <c r="AT188" s="205" t="s">
        <v>155</v>
      </c>
      <c r="AU188" s="205" t="s">
        <v>78</v>
      </c>
      <c r="AY188" s="19" t="s">
        <v>153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9" t="s">
        <v>76</v>
      </c>
      <c r="BK188" s="206">
        <f>ROUND(I188*H188,2)</f>
        <v>0</v>
      </c>
      <c r="BL188" s="19" t="s">
        <v>160</v>
      </c>
      <c r="BM188" s="205" t="s">
        <v>1701</v>
      </c>
    </row>
    <row r="189" spans="1:65" s="2" customFormat="1" ht="24" customHeight="1">
      <c r="A189" s="36"/>
      <c r="B189" s="37"/>
      <c r="C189" s="194" t="s">
        <v>596</v>
      </c>
      <c r="D189" s="194" t="s">
        <v>155</v>
      </c>
      <c r="E189" s="195" t="s">
        <v>1702</v>
      </c>
      <c r="F189" s="196" t="s">
        <v>1703</v>
      </c>
      <c r="G189" s="197" t="s">
        <v>274</v>
      </c>
      <c r="H189" s="198">
        <v>5</v>
      </c>
      <c r="I189" s="199"/>
      <c r="J189" s="200">
        <f>ROUND(I189*H189,2)</f>
        <v>0</v>
      </c>
      <c r="K189" s="196" t="s">
        <v>20</v>
      </c>
      <c r="L189" s="41"/>
      <c r="M189" s="201" t="s">
        <v>20</v>
      </c>
      <c r="N189" s="202" t="s">
        <v>40</v>
      </c>
      <c r="O189" s="66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160</v>
      </c>
      <c r="AT189" s="205" t="s">
        <v>155</v>
      </c>
      <c r="AU189" s="205" t="s">
        <v>78</v>
      </c>
      <c r="AY189" s="19" t="s">
        <v>153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9" t="s">
        <v>76</v>
      </c>
      <c r="BK189" s="206">
        <f>ROUND(I189*H189,2)</f>
        <v>0</v>
      </c>
      <c r="BL189" s="19" t="s">
        <v>160</v>
      </c>
      <c r="BM189" s="205" t="s">
        <v>1704</v>
      </c>
    </row>
    <row r="190" spans="1:65" s="2" customFormat="1" ht="16.5" customHeight="1">
      <c r="A190" s="36"/>
      <c r="B190" s="37"/>
      <c r="C190" s="194" t="s">
        <v>607</v>
      </c>
      <c r="D190" s="194" t="s">
        <v>155</v>
      </c>
      <c r="E190" s="195" t="s">
        <v>1705</v>
      </c>
      <c r="F190" s="196" t="s">
        <v>1706</v>
      </c>
      <c r="G190" s="197" t="s">
        <v>274</v>
      </c>
      <c r="H190" s="198">
        <v>5</v>
      </c>
      <c r="I190" s="199"/>
      <c r="J190" s="200">
        <f>ROUND(I190*H190,2)</f>
        <v>0</v>
      </c>
      <c r="K190" s="196" t="s">
        <v>20</v>
      </c>
      <c r="L190" s="41"/>
      <c r="M190" s="201" t="s">
        <v>20</v>
      </c>
      <c r="N190" s="202" t="s">
        <v>40</v>
      </c>
      <c r="O190" s="66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160</v>
      </c>
      <c r="AT190" s="205" t="s">
        <v>155</v>
      </c>
      <c r="AU190" s="205" t="s">
        <v>78</v>
      </c>
      <c r="AY190" s="19" t="s">
        <v>153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9" t="s">
        <v>76</v>
      </c>
      <c r="BK190" s="206">
        <f>ROUND(I190*H190,2)</f>
        <v>0</v>
      </c>
      <c r="BL190" s="19" t="s">
        <v>160</v>
      </c>
      <c r="BM190" s="205" t="s">
        <v>1707</v>
      </c>
    </row>
    <row r="191" spans="1:65" s="2" customFormat="1" ht="16.5" customHeight="1">
      <c r="A191" s="36"/>
      <c r="B191" s="37"/>
      <c r="C191" s="194" t="s">
        <v>614</v>
      </c>
      <c r="D191" s="194" t="s">
        <v>155</v>
      </c>
      <c r="E191" s="195" t="s">
        <v>1708</v>
      </c>
      <c r="F191" s="196" t="s">
        <v>1709</v>
      </c>
      <c r="G191" s="197" t="s">
        <v>274</v>
      </c>
      <c r="H191" s="198">
        <v>5</v>
      </c>
      <c r="I191" s="199"/>
      <c r="J191" s="200">
        <f>ROUND(I191*H191,2)</f>
        <v>0</v>
      </c>
      <c r="K191" s="196" t="s">
        <v>20</v>
      </c>
      <c r="L191" s="41"/>
      <c r="M191" s="201" t="s">
        <v>20</v>
      </c>
      <c r="N191" s="202" t="s">
        <v>40</v>
      </c>
      <c r="O191" s="66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160</v>
      </c>
      <c r="AT191" s="205" t="s">
        <v>155</v>
      </c>
      <c r="AU191" s="205" t="s">
        <v>78</v>
      </c>
      <c r="AY191" s="19" t="s">
        <v>153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9" t="s">
        <v>76</v>
      </c>
      <c r="BK191" s="206">
        <f>ROUND(I191*H191,2)</f>
        <v>0</v>
      </c>
      <c r="BL191" s="19" t="s">
        <v>160</v>
      </c>
      <c r="BM191" s="205" t="s">
        <v>1710</v>
      </c>
    </row>
    <row r="192" spans="1:65" s="2" customFormat="1" ht="16.5" customHeight="1">
      <c r="A192" s="36"/>
      <c r="B192" s="37"/>
      <c r="C192" s="194" t="s">
        <v>618</v>
      </c>
      <c r="D192" s="194" t="s">
        <v>155</v>
      </c>
      <c r="E192" s="195" t="s">
        <v>1711</v>
      </c>
      <c r="F192" s="196" t="s">
        <v>1712</v>
      </c>
      <c r="G192" s="197" t="s">
        <v>274</v>
      </c>
      <c r="H192" s="198">
        <v>5</v>
      </c>
      <c r="I192" s="199"/>
      <c r="J192" s="200">
        <f>ROUND(I192*H192,2)</f>
        <v>0</v>
      </c>
      <c r="K192" s="196" t="s">
        <v>20</v>
      </c>
      <c r="L192" s="41"/>
      <c r="M192" s="201" t="s">
        <v>20</v>
      </c>
      <c r="N192" s="202" t="s">
        <v>40</v>
      </c>
      <c r="O192" s="66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5" t="s">
        <v>160</v>
      </c>
      <c r="AT192" s="205" t="s">
        <v>155</v>
      </c>
      <c r="AU192" s="205" t="s">
        <v>78</v>
      </c>
      <c r="AY192" s="19" t="s">
        <v>153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9" t="s">
        <v>76</v>
      </c>
      <c r="BK192" s="206">
        <f>ROUND(I192*H192,2)</f>
        <v>0</v>
      </c>
      <c r="BL192" s="19" t="s">
        <v>160</v>
      </c>
      <c r="BM192" s="205" t="s">
        <v>1713</v>
      </c>
    </row>
    <row r="193" spans="1:65" s="12" customFormat="1" ht="22.9" customHeight="1">
      <c r="B193" s="178"/>
      <c r="C193" s="179"/>
      <c r="D193" s="180" t="s">
        <v>68</v>
      </c>
      <c r="E193" s="192" t="s">
        <v>221</v>
      </c>
      <c r="F193" s="192" t="s">
        <v>432</v>
      </c>
      <c r="G193" s="179"/>
      <c r="H193" s="179"/>
      <c r="I193" s="182"/>
      <c r="J193" s="193">
        <f>BK193</f>
        <v>0</v>
      </c>
      <c r="K193" s="179"/>
      <c r="L193" s="184"/>
      <c r="M193" s="185"/>
      <c r="N193" s="186"/>
      <c r="O193" s="186"/>
      <c r="P193" s="187">
        <f>SUM(P194:P196)</f>
        <v>0</v>
      </c>
      <c r="Q193" s="186"/>
      <c r="R193" s="187">
        <f>SUM(R194:R196)</f>
        <v>0</v>
      </c>
      <c r="S193" s="186"/>
      <c r="T193" s="188">
        <f>SUM(T194:T196)</f>
        <v>0</v>
      </c>
      <c r="AR193" s="189" t="s">
        <v>76</v>
      </c>
      <c r="AT193" s="190" t="s">
        <v>68</v>
      </c>
      <c r="AU193" s="190" t="s">
        <v>76</v>
      </c>
      <c r="AY193" s="189" t="s">
        <v>153</v>
      </c>
      <c r="BK193" s="191">
        <f>SUM(BK194:BK196)</f>
        <v>0</v>
      </c>
    </row>
    <row r="194" spans="1:65" s="2" customFormat="1" ht="24" customHeight="1">
      <c r="A194" s="36"/>
      <c r="B194" s="37"/>
      <c r="C194" s="194" t="s">
        <v>622</v>
      </c>
      <c r="D194" s="194" t="s">
        <v>155</v>
      </c>
      <c r="E194" s="195" t="s">
        <v>1714</v>
      </c>
      <c r="F194" s="196" t="s">
        <v>1715</v>
      </c>
      <c r="G194" s="197" t="s">
        <v>274</v>
      </c>
      <c r="H194" s="198">
        <v>300</v>
      </c>
      <c r="I194" s="199"/>
      <c r="J194" s="200">
        <f>ROUND(I194*H194,2)</f>
        <v>0</v>
      </c>
      <c r="K194" s="196" t="s">
        <v>20</v>
      </c>
      <c r="L194" s="41"/>
      <c r="M194" s="201" t="s">
        <v>20</v>
      </c>
      <c r="N194" s="202" t="s">
        <v>40</v>
      </c>
      <c r="O194" s="66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160</v>
      </c>
      <c r="AT194" s="205" t="s">
        <v>155</v>
      </c>
      <c r="AU194" s="205" t="s">
        <v>78</v>
      </c>
      <c r="AY194" s="19" t="s">
        <v>153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9" t="s">
        <v>76</v>
      </c>
      <c r="BK194" s="206">
        <f>ROUND(I194*H194,2)</f>
        <v>0</v>
      </c>
      <c r="BL194" s="19" t="s">
        <v>160</v>
      </c>
      <c r="BM194" s="205" t="s">
        <v>1716</v>
      </c>
    </row>
    <row r="195" spans="1:65" s="2" customFormat="1" ht="24" customHeight="1">
      <c r="A195" s="36"/>
      <c r="B195" s="37"/>
      <c r="C195" s="194" t="s">
        <v>627</v>
      </c>
      <c r="D195" s="194" t="s">
        <v>155</v>
      </c>
      <c r="E195" s="195" t="s">
        <v>1717</v>
      </c>
      <c r="F195" s="196" t="s">
        <v>1718</v>
      </c>
      <c r="G195" s="197" t="s">
        <v>274</v>
      </c>
      <c r="H195" s="198">
        <v>70</v>
      </c>
      <c r="I195" s="199"/>
      <c r="J195" s="200">
        <f>ROUND(I195*H195,2)</f>
        <v>0</v>
      </c>
      <c r="K195" s="196" t="s">
        <v>20</v>
      </c>
      <c r="L195" s="41"/>
      <c r="M195" s="201" t="s">
        <v>20</v>
      </c>
      <c r="N195" s="202" t="s">
        <v>40</v>
      </c>
      <c r="O195" s="66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160</v>
      </c>
      <c r="AT195" s="205" t="s">
        <v>155</v>
      </c>
      <c r="AU195" s="205" t="s">
        <v>78</v>
      </c>
      <c r="AY195" s="19" t="s">
        <v>153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9" t="s">
        <v>76</v>
      </c>
      <c r="BK195" s="206">
        <f>ROUND(I195*H195,2)</f>
        <v>0</v>
      </c>
      <c r="BL195" s="19" t="s">
        <v>160</v>
      </c>
      <c r="BM195" s="205" t="s">
        <v>1719</v>
      </c>
    </row>
    <row r="196" spans="1:65" s="2" customFormat="1" ht="16.5" customHeight="1">
      <c r="A196" s="36"/>
      <c r="B196" s="37"/>
      <c r="C196" s="194" t="s">
        <v>631</v>
      </c>
      <c r="D196" s="194" t="s">
        <v>155</v>
      </c>
      <c r="E196" s="195" t="s">
        <v>1720</v>
      </c>
      <c r="F196" s="196" t="s">
        <v>1721</v>
      </c>
      <c r="G196" s="197" t="s">
        <v>208</v>
      </c>
      <c r="H196" s="198">
        <v>150</v>
      </c>
      <c r="I196" s="199"/>
      <c r="J196" s="200">
        <f>ROUND(I196*H196,2)</f>
        <v>0</v>
      </c>
      <c r="K196" s="196" t="s">
        <v>20</v>
      </c>
      <c r="L196" s="41"/>
      <c r="M196" s="201" t="s">
        <v>20</v>
      </c>
      <c r="N196" s="202" t="s">
        <v>40</v>
      </c>
      <c r="O196" s="66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160</v>
      </c>
      <c r="AT196" s="205" t="s">
        <v>155</v>
      </c>
      <c r="AU196" s="205" t="s">
        <v>78</v>
      </c>
      <c r="AY196" s="19" t="s">
        <v>153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9" t="s">
        <v>76</v>
      </c>
      <c r="BK196" s="206">
        <f>ROUND(I196*H196,2)</f>
        <v>0</v>
      </c>
      <c r="BL196" s="19" t="s">
        <v>160</v>
      </c>
      <c r="BM196" s="205" t="s">
        <v>1722</v>
      </c>
    </row>
    <row r="197" spans="1:65" s="12" customFormat="1" ht="25.9" customHeight="1">
      <c r="B197" s="178"/>
      <c r="C197" s="179"/>
      <c r="D197" s="180" t="s">
        <v>68</v>
      </c>
      <c r="E197" s="181" t="s">
        <v>1723</v>
      </c>
      <c r="F197" s="181" t="s">
        <v>1724</v>
      </c>
      <c r="G197" s="179"/>
      <c r="H197" s="179"/>
      <c r="I197" s="182"/>
      <c r="J197" s="183">
        <f>BK197</f>
        <v>0</v>
      </c>
      <c r="K197" s="179"/>
      <c r="L197" s="184"/>
      <c r="M197" s="185"/>
      <c r="N197" s="186"/>
      <c r="O197" s="186"/>
      <c r="P197" s="187">
        <f>SUM(P198:P212)</f>
        <v>0</v>
      </c>
      <c r="Q197" s="186"/>
      <c r="R197" s="187">
        <f>SUM(R198:R212)</f>
        <v>0</v>
      </c>
      <c r="S197" s="186"/>
      <c r="T197" s="188">
        <f>SUM(T198:T212)</f>
        <v>0</v>
      </c>
      <c r="AR197" s="189" t="s">
        <v>160</v>
      </c>
      <c r="AT197" s="190" t="s">
        <v>68</v>
      </c>
      <c r="AU197" s="190" t="s">
        <v>69</v>
      </c>
      <c r="AY197" s="189" t="s">
        <v>153</v>
      </c>
      <c r="BK197" s="191">
        <f>SUM(BK198:BK212)</f>
        <v>0</v>
      </c>
    </row>
    <row r="198" spans="1:65" s="2" customFormat="1" ht="16.5" customHeight="1">
      <c r="A198" s="36"/>
      <c r="B198" s="37"/>
      <c r="C198" s="194" t="s">
        <v>635</v>
      </c>
      <c r="D198" s="194" t="s">
        <v>155</v>
      </c>
      <c r="E198" s="195" t="s">
        <v>1725</v>
      </c>
      <c r="F198" s="196" t="s">
        <v>1726</v>
      </c>
      <c r="G198" s="197" t="s">
        <v>736</v>
      </c>
      <c r="H198" s="198">
        <v>1</v>
      </c>
      <c r="I198" s="199"/>
      <c r="J198" s="200">
        <f t="shared" ref="J198:J212" si="30">ROUND(I198*H198,2)</f>
        <v>0</v>
      </c>
      <c r="K198" s="196" t="s">
        <v>20</v>
      </c>
      <c r="L198" s="41"/>
      <c r="M198" s="201" t="s">
        <v>20</v>
      </c>
      <c r="N198" s="202" t="s">
        <v>40</v>
      </c>
      <c r="O198" s="66"/>
      <c r="P198" s="203">
        <f t="shared" ref="P198:P212" si="31">O198*H198</f>
        <v>0</v>
      </c>
      <c r="Q198" s="203">
        <v>0</v>
      </c>
      <c r="R198" s="203">
        <f t="shared" ref="R198:R212" si="32">Q198*H198</f>
        <v>0</v>
      </c>
      <c r="S198" s="203">
        <v>0</v>
      </c>
      <c r="T198" s="204">
        <f t="shared" ref="T198:T212" si="33"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5" t="s">
        <v>1663</v>
      </c>
      <c r="AT198" s="205" t="s">
        <v>155</v>
      </c>
      <c r="AU198" s="205" t="s">
        <v>76</v>
      </c>
      <c r="AY198" s="19" t="s">
        <v>153</v>
      </c>
      <c r="BE198" s="206">
        <f t="shared" ref="BE198:BE212" si="34">IF(N198="základní",J198,0)</f>
        <v>0</v>
      </c>
      <c r="BF198" s="206">
        <f t="shared" ref="BF198:BF212" si="35">IF(N198="snížená",J198,0)</f>
        <v>0</v>
      </c>
      <c r="BG198" s="206">
        <f t="shared" ref="BG198:BG212" si="36">IF(N198="zákl. přenesená",J198,0)</f>
        <v>0</v>
      </c>
      <c r="BH198" s="206">
        <f t="shared" ref="BH198:BH212" si="37">IF(N198="sníž. přenesená",J198,0)</f>
        <v>0</v>
      </c>
      <c r="BI198" s="206">
        <f t="shared" ref="BI198:BI212" si="38">IF(N198="nulová",J198,0)</f>
        <v>0</v>
      </c>
      <c r="BJ198" s="19" t="s">
        <v>76</v>
      </c>
      <c r="BK198" s="206">
        <f t="shared" ref="BK198:BK212" si="39">ROUND(I198*H198,2)</f>
        <v>0</v>
      </c>
      <c r="BL198" s="19" t="s">
        <v>1663</v>
      </c>
      <c r="BM198" s="205" t="s">
        <v>1727</v>
      </c>
    </row>
    <row r="199" spans="1:65" s="2" customFormat="1" ht="96" customHeight="1">
      <c r="A199" s="36"/>
      <c r="B199" s="37"/>
      <c r="C199" s="194" t="s">
        <v>640</v>
      </c>
      <c r="D199" s="194" t="s">
        <v>155</v>
      </c>
      <c r="E199" s="195" t="s">
        <v>1728</v>
      </c>
      <c r="F199" s="196" t="s">
        <v>1729</v>
      </c>
      <c r="G199" s="197" t="s">
        <v>179</v>
      </c>
      <c r="H199" s="198">
        <v>1</v>
      </c>
      <c r="I199" s="199"/>
      <c r="J199" s="200">
        <f t="shared" si="30"/>
        <v>0</v>
      </c>
      <c r="K199" s="196" t="s">
        <v>20</v>
      </c>
      <c r="L199" s="41"/>
      <c r="M199" s="201" t="s">
        <v>20</v>
      </c>
      <c r="N199" s="202" t="s">
        <v>40</v>
      </c>
      <c r="O199" s="66"/>
      <c r="P199" s="203">
        <f t="shared" si="31"/>
        <v>0</v>
      </c>
      <c r="Q199" s="203">
        <v>0</v>
      </c>
      <c r="R199" s="203">
        <f t="shared" si="32"/>
        <v>0</v>
      </c>
      <c r="S199" s="203">
        <v>0</v>
      </c>
      <c r="T199" s="204">
        <f t="shared" si="3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1663</v>
      </c>
      <c r="AT199" s="205" t="s">
        <v>155</v>
      </c>
      <c r="AU199" s="205" t="s">
        <v>76</v>
      </c>
      <c r="AY199" s="19" t="s">
        <v>153</v>
      </c>
      <c r="BE199" s="206">
        <f t="shared" si="34"/>
        <v>0</v>
      </c>
      <c r="BF199" s="206">
        <f t="shared" si="35"/>
        <v>0</v>
      </c>
      <c r="BG199" s="206">
        <f t="shared" si="36"/>
        <v>0</v>
      </c>
      <c r="BH199" s="206">
        <f t="shared" si="37"/>
        <v>0</v>
      </c>
      <c r="BI199" s="206">
        <f t="shared" si="38"/>
        <v>0</v>
      </c>
      <c r="BJ199" s="19" t="s">
        <v>76</v>
      </c>
      <c r="BK199" s="206">
        <f t="shared" si="39"/>
        <v>0</v>
      </c>
      <c r="BL199" s="19" t="s">
        <v>1663</v>
      </c>
      <c r="BM199" s="205" t="s">
        <v>1730</v>
      </c>
    </row>
    <row r="200" spans="1:65" s="2" customFormat="1" ht="24" customHeight="1">
      <c r="A200" s="36"/>
      <c r="B200" s="37"/>
      <c r="C200" s="194" t="s">
        <v>644</v>
      </c>
      <c r="D200" s="194" t="s">
        <v>155</v>
      </c>
      <c r="E200" s="195" t="s">
        <v>1731</v>
      </c>
      <c r="F200" s="196" t="s">
        <v>1732</v>
      </c>
      <c r="G200" s="197" t="s">
        <v>179</v>
      </c>
      <c r="H200" s="198">
        <v>1</v>
      </c>
      <c r="I200" s="199"/>
      <c r="J200" s="200">
        <f t="shared" si="30"/>
        <v>0</v>
      </c>
      <c r="K200" s="196" t="s">
        <v>20</v>
      </c>
      <c r="L200" s="41"/>
      <c r="M200" s="201" t="s">
        <v>20</v>
      </c>
      <c r="N200" s="202" t="s">
        <v>40</v>
      </c>
      <c r="O200" s="66"/>
      <c r="P200" s="203">
        <f t="shared" si="31"/>
        <v>0</v>
      </c>
      <c r="Q200" s="203">
        <v>0</v>
      </c>
      <c r="R200" s="203">
        <f t="shared" si="32"/>
        <v>0</v>
      </c>
      <c r="S200" s="203">
        <v>0</v>
      </c>
      <c r="T200" s="204">
        <f t="shared" si="3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5" t="s">
        <v>1663</v>
      </c>
      <c r="AT200" s="205" t="s">
        <v>155</v>
      </c>
      <c r="AU200" s="205" t="s">
        <v>76</v>
      </c>
      <c r="AY200" s="19" t="s">
        <v>153</v>
      </c>
      <c r="BE200" s="206">
        <f t="shared" si="34"/>
        <v>0</v>
      </c>
      <c r="BF200" s="206">
        <f t="shared" si="35"/>
        <v>0</v>
      </c>
      <c r="BG200" s="206">
        <f t="shared" si="36"/>
        <v>0</v>
      </c>
      <c r="BH200" s="206">
        <f t="shared" si="37"/>
        <v>0</v>
      </c>
      <c r="BI200" s="206">
        <f t="shared" si="38"/>
        <v>0</v>
      </c>
      <c r="BJ200" s="19" t="s">
        <v>76</v>
      </c>
      <c r="BK200" s="206">
        <f t="shared" si="39"/>
        <v>0</v>
      </c>
      <c r="BL200" s="19" t="s">
        <v>1663</v>
      </c>
      <c r="BM200" s="205" t="s">
        <v>1733</v>
      </c>
    </row>
    <row r="201" spans="1:65" s="2" customFormat="1" ht="108" customHeight="1">
      <c r="A201" s="36"/>
      <c r="B201" s="37"/>
      <c r="C201" s="194" t="s">
        <v>648</v>
      </c>
      <c r="D201" s="194" t="s">
        <v>155</v>
      </c>
      <c r="E201" s="195" t="s">
        <v>1734</v>
      </c>
      <c r="F201" s="196" t="s">
        <v>1735</v>
      </c>
      <c r="G201" s="197" t="s">
        <v>179</v>
      </c>
      <c r="H201" s="198">
        <v>1</v>
      </c>
      <c r="I201" s="199"/>
      <c r="J201" s="200">
        <f t="shared" si="30"/>
        <v>0</v>
      </c>
      <c r="K201" s="196" t="s">
        <v>20</v>
      </c>
      <c r="L201" s="41"/>
      <c r="M201" s="201" t="s">
        <v>20</v>
      </c>
      <c r="N201" s="202" t="s">
        <v>40</v>
      </c>
      <c r="O201" s="66"/>
      <c r="P201" s="203">
        <f t="shared" si="31"/>
        <v>0</v>
      </c>
      <c r="Q201" s="203">
        <v>0</v>
      </c>
      <c r="R201" s="203">
        <f t="shared" si="32"/>
        <v>0</v>
      </c>
      <c r="S201" s="203">
        <v>0</v>
      </c>
      <c r="T201" s="204">
        <f t="shared" si="3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1663</v>
      </c>
      <c r="AT201" s="205" t="s">
        <v>155</v>
      </c>
      <c r="AU201" s="205" t="s">
        <v>76</v>
      </c>
      <c r="AY201" s="19" t="s">
        <v>153</v>
      </c>
      <c r="BE201" s="206">
        <f t="shared" si="34"/>
        <v>0</v>
      </c>
      <c r="BF201" s="206">
        <f t="shared" si="35"/>
        <v>0</v>
      </c>
      <c r="BG201" s="206">
        <f t="shared" si="36"/>
        <v>0</v>
      </c>
      <c r="BH201" s="206">
        <f t="shared" si="37"/>
        <v>0</v>
      </c>
      <c r="BI201" s="206">
        <f t="shared" si="38"/>
        <v>0</v>
      </c>
      <c r="BJ201" s="19" t="s">
        <v>76</v>
      </c>
      <c r="BK201" s="206">
        <f t="shared" si="39"/>
        <v>0</v>
      </c>
      <c r="BL201" s="19" t="s">
        <v>1663</v>
      </c>
      <c r="BM201" s="205" t="s">
        <v>1736</v>
      </c>
    </row>
    <row r="202" spans="1:65" s="2" customFormat="1" ht="48" customHeight="1">
      <c r="A202" s="36"/>
      <c r="B202" s="37"/>
      <c r="C202" s="194" t="s">
        <v>652</v>
      </c>
      <c r="D202" s="194" t="s">
        <v>155</v>
      </c>
      <c r="E202" s="195" t="s">
        <v>1737</v>
      </c>
      <c r="F202" s="196" t="s">
        <v>1738</v>
      </c>
      <c r="G202" s="197" t="s">
        <v>179</v>
      </c>
      <c r="H202" s="198">
        <v>1</v>
      </c>
      <c r="I202" s="199"/>
      <c r="J202" s="200">
        <f t="shared" si="30"/>
        <v>0</v>
      </c>
      <c r="K202" s="196" t="s">
        <v>20</v>
      </c>
      <c r="L202" s="41"/>
      <c r="M202" s="201" t="s">
        <v>20</v>
      </c>
      <c r="N202" s="202" t="s">
        <v>40</v>
      </c>
      <c r="O202" s="66"/>
      <c r="P202" s="203">
        <f t="shared" si="31"/>
        <v>0</v>
      </c>
      <c r="Q202" s="203">
        <v>0</v>
      </c>
      <c r="R202" s="203">
        <f t="shared" si="32"/>
        <v>0</v>
      </c>
      <c r="S202" s="203">
        <v>0</v>
      </c>
      <c r="T202" s="204">
        <f t="shared" si="3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1663</v>
      </c>
      <c r="AT202" s="205" t="s">
        <v>155</v>
      </c>
      <c r="AU202" s="205" t="s">
        <v>76</v>
      </c>
      <c r="AY202" s="19" t="s">
        <v>153</v>
      </c>
      <c r="BE202" s="206">
        <f t="shared" si="34"/>
        <v>0</v>
      </c>
      <c r="BF202" s="206">
        <f t="shared" si="35"/>
        <v>0</v>
      </c>
      <c r="BG202" s="206">
        <f t="shared" si="36"/>
        <v>0</v>
      </c>
      <c r="BH202" s="206">
        <f t="shared" si="37"/>
        <v>0</v>
      </c>
      <c r="BI202" s="206">
        <f t="shared" si="38"/>
        <v>0</v>
      </c>
      <c r="BJ202" s="19" t="s">
        <v>76</v>
      </c>
      <c r="BK202" s="206">
        <f t="shared" si="39"/>
        <v>0</v>
      </c>
      <c r="BL202" s="19" t="s">
        <v>1663</v>
      </c>
      <c r="BM202" s="205" t="s">
        <v>1739</v>
      </c>
    </row>
    <row r="203" spans="1:65" s="2" customFormat="1" ht="36" customHeight="1">
      <c r="A203" s="36"/>
      <c r="B203" s="37"/>
      <c r="C203" s="194" t="s">
        <v>656</v>
      </c>
      <c r="D203" s="194" t="s">
        <v>155</v>
      </c>
      <c r="E203" s="195" t="s">
        <v>1740</v>
      </c>
      <c r="F203" s="196" t="s">
        <v>1741</v>
      </c>
      <c r="G203" s="197" t="s">
        <v>179</v>
      </c>
      <c r="H203" s="198">
        <v>1</v>
      </c>
      <c r="I203" s="199"/>
      <c r="J203" s="200">
        <f t="shared" si="30"/>
        <v>0</v>
      </c>
      <c r="K203" s="196" t="s">
        <v>20</v>
      </c>
      <c r="L203" s="41"/>
      <c r="M203" s="201" t="s">
        <v>20</v>
      </c>
      <c r="N203" s="202" t="s">
        <v>40</v>
      </c>
      <c r="O203" s="66"/>
      <c r="P203" s="203">
        <f t="shared" si="31"/>
        <v>0</v>
      </c>
      <c r="Q203" s="203">
        <v>0</v>
      </c>
      <c r="R203" s="203">
        <f t="shared" si="32"/>
        <v>0</v>
      </c>
      <c r="S203" s="203">
        <v>0</v>
      </c>
      <c r="T203" s="204">
        <f t="shared" si="3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1663</v>
      </c>
      <c r="AT203" s="205" t="s">
        <v>155</v>
      </c>
      <c r="AU203" s="205" t="s">
        <v>76</v>
      </c>
      <c r="AY203" s="19" t="s">
        <v>153</v>
      </c>
      <c r="BE203" s="206">
        <f t="shared" si="34"/>
        <v>0</v>
      </c>
      <c r="BF203" s="206">
        <f t="shared" si="35"/>
        <v>0</v>
      </c>
      <c r="BG203" s="206">
        <f t="shared" si="36"/>
        <v>0</v>
      </c>
      <c r="BH203" s="206">
        <f t="shared" si="37"/>
        <v>0</v>
      </c>
      <c r="BI203" s="206">
        <f t="shared" si="38"/>
        <v>0</v>
      </c>
      <c r="BJ203" s="19" t="s">
        <v>76</v>
      </c>
      <c r="BK203" s="206">
        <f t="shared" si="39"/>
        <v>0</v>
      </c>
      <c r="BL203" s="19" t="s">
        <v>1663</v>
      </c>
      <c r="BM203" s="205" t="s">
        <v>1742</v>
      </c>
    </row>
    <row r="204" spans="1:65" s="2" customFormat="1" ht="24" customHeight="1">
      <c r="A204" s="36"/>
      <c r="B204" s="37"/>
      <c r="C204" s="194" t="s">
        <v>660</v>
      </c>
      <c r="D204" s="194" t="s">
        <v>155</v>
      </c>
      <c r="E204" s="195" t="s">
        <v>1743</v>
      </c>
      <c r="F204" s="196" t="s">
        <v>1744</v>
      </c>
      <c r="G204" s="197" t="s">
        <v>179</v>
      </c>
      <c r="H204" s="198">
        <v>1</v>
      </c>
      <c r="I204" s="199"/>
      <c r="J204" s="200">
        <f t="shared" si="30"/>
        <v>0</v>
      </c>
      <c r="K204" s="196" t="s">
        <v>20</v>
      </c>
      <c r="L204" s="41"/>
      <c r="M204" s="201" t="s">
        <v>20</v>
      </c>
      <c r="N204" s="202" t="s">
        <v>40</v>
      </c>
      <c r="O204" s="66"/>
      <c r="P204" s="203">
        <f t="shared" si="31"/>
        <v>0</v>
      </c>
      <c r="Q204" s="203">
        <v>0</v>
      </c>
      <c r="R204" s="203">
        <f t="shared" si="32"/>
        <v>0</v>
      </c>
      <c r="S204" s="203">
        <v>0</v>
      </c>
      <c r="T204" s="204">
        <f t="shared" si="3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5" t="s">
        <v>1663</v>
      </c>
      <c r="AT204" s="205" t="s">
        <v>155</v>
      </c>
      <c r="AU204" s="205" t="s">
        <v>76</v>
      </c>
      <c r="AY204" s="19" t="s">
        <v>153</v>
      </c>
      <c r="BE204" s="206">
        <f t="shared" si="34"/>
        <v>0</v>
      </c>
      <c r="BF204" s="206">
        <f t="shared" si="35"/>
        <v>0</v>
      </c>
      <c r="BG204" s="206">
        <f t="shared" si="36"/>
        <v>0</v>
      </c>
      <c r="BH204" s="206">
        <f t="shared" si="37"/>
        <v>0</v>
      </c>
      <c r="BI204" s="206">
        <f t="shared" si="38"/>
        <v>0</v>
      </c>
      <c r="BJ204" s="19" t="s">
        <v>76</v>
      </c>
      <c r="BK204" s="206">
        <f t="shared" si="39"/>
        <v>0</v>
      </c>
      <c r="BL204" s="19" t="s">
        <v>1663</v>
      </c>
      <c r="BM204" s="205" t="s">
        <v>1745</v>
      </c>
    </row>
    <row r="205" spans="1:65" s="2" customFormat="1" ht="36" customHeight="1">
      <c r="A205" s="36"/>
      <c r="B205" s="37"/>
      <c r="C205" s="194" t="s">
        <v>664</v>
      </c>
      <c r="D205" s="194" t="s">
        <v>155</v>
      </c>
      <c r="E205" s="195" t="s">
        <v>1746</v>
      </c>
      <c r="F205" s="196" t="s">
        <v>1747</v>
      </c>
      <c r="G205" s="197" t="s">
        <v>179</v>
      </c>
      <c r="H205" s="198">
        <v>50</v>
      </c>
      <c r="I205" s="199"/>
      <c r="J205" s="200">
        <f t="shared" si="30"/>
        <v>0</v>
      </c>
      <c r="K205" s="196" t="s">
        <v>20</v>
      </c>
      <c r="L205" s="41"/>
      <c r="M205" s="201" t="s">
        <v>20</v>
      </c>
      <c r="N205" s="202" t="s">
        <v>40</v>
      </c>
      <c r="O205" s="66"/>
      <c r="P205" s="203">
        <f t="shared" si="31"/>
        <v>0</v>
      </c>
      <c r="Q205" s="203">
        <v>0</v>
      </c>
      <c r="R205" s="203">
        <f t="shared" si="32"/>
        <v>0</v>
      </c>
      <c r="S205" s="203">
        <v>0</v>
      </c>
      <c r="T205" s="204">
        <f t="shared" si="3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1663</v>
      </c>
      <c r="AT205" s="205" t="s">
        <v>155</v>
      </c>
      <c r="AU205" s="205" t="s">
        <v>76</v>
      </c>
      <c r="AY205" s="19" t="s">
        <v>153</v>
      </c>
      <c r="BE205" s="206">
        <f t="shared" si="34"/>
        <v>0</v>
      </c>
      <c r="BF205" s="206">
        <f t="shared" si="35"/>
        <v>0</v>
      </c>
      <c r="BG205" s="206">
        <f t="shared" si="36"/>
        <v>0</v>
      </c>
      <c r="BH205" s="206">
        <f t="shared" si="37"/>
        <v>0</v>
      </c>
      <c r="BI205" s="206">
        <f t="shared" si="38"/>
        <v>0</v>
      </c>
      <c r="BJ205" s="19" t="s">
        <v>76</v>
      </c>
      <c r="BK205" s="206">
        <f t="shared" si="39"/>
        <v>0</v>
      </c>
      <c r="BL205" s="19" t="s">
        <v>1663</v>
      </c>
      <c r="BM205" s="205" t="s">
        <v>1748</v>
      </c>
    </row>
    <row r="206" spans="1:65" s="2" customFormat="1" ht="48" customHeight="1">
      <c r="A206" s="36"/>
      <c r="B206" s="37"/>
      <c r="C206" s="194" t="s">
        <v>668</v>
      </c>
      <c r="D206" s="194" t="s">
        <v>155</v>
      </c>
      <c r="E206" s="195" t="s">
        <v>1749</v>
      </c>
      <c r="F206" s="196" t="s">
        <v>1750</v>
      </c>
      <c r="G206" s="197" t="s">
        <v>179</v>
      </c>
      <c r="H206" s="198">
        <v>1</v>
      </c>
      <c r="I206" s="199"/>
      <c r="J206" s="200">
        <f t="shared" si="30"/>
        <v>0</v>
      </c>
      <c r="K206" s="196" t="s">
        <v>20</v>
      </c>
      <c r="L206" s="41"/>
      <c r="M206" s="201" t="s">
        <v>20</v>
      </c>
      <c r="N206" s="202" t="s">
        <v>40</v>
      </c>
      <c r="O206" s="66"/>
      <c r="P206" s="203">
        <f t="shared" si="31"/>
        <v>0</v>
      </c>
      <c r="Q206" s="203">
        <v>0</v>
      </c>
      <c r="R206" s="203">
        <f t="shared" si="32"/>
        <v>0</v>
      </c>
      <c r="S206" s="203">
        <v>0</v>
      </c>
      <c r="T206" s="204">
        <f t="shared" si="3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5" t="s">
        <v>1663</v>
      </c>
      <c r="AT206" s="205" t="s">
        <v>155</v>
      </c>
      <c r="AU206" s="205" t="s">
        <v>76</v>
      </c>
      <c r="AY206" s="19" t="s">
        <v>153</v>
      </c>
      <c r="BE206" s="206">
        <f t="shared" si="34"/>
        <v>0</v>
      </c>
      <c r="BF206" s="206">
        <f t="shared" si="35"/>
        <v>0</v>
      </c>
      <c r="BG206" s="206">
        <f t="shared" si="36"/>
        <v>0</v>
      </c>
      <c r="BH206" s="206">
        <f t="shared" si="37"/>
        <v>0</v>
      </c>
      <c r="BI206" s="206">
        <f t="shared" si="38"/>
        <v>0</v>
      </c>
      <c r="BJ206" s="19" t="s">
        <v>76</v>
      </c>
      <c r="BK206" s="206">
        <f t="shared" si="39"/>
        <v>0</v>
      </c>
      <c r="BL206" s="19" t="s">
        <v>1663</v>
      </c>
      <c r="BM206" s="205" t="s">
        <v>1751</v>
      </c>
    </row>
    <row r="207" spans="1:65" s="2" customFormat="1" ht="48" customHeight="1">
      <c r="A207" s="36"/>
      <c r="B207" s="37"/>
      <c r="C207" s="194" t="s">
        <v>672</v>
      </c>
      <c r="D207" s="194" t="s">
        <v>155</v>
      </c>
      <c r="E207" s="195" t="s">
        <v>1752</v>
      </c>
      <c r="F207" s="196" t="s">
        <v>1753</v>
      </c>
      <c r="G207" s="197" t="s">
        <v>1754</v>
      </c>
      <c r="H207" s="198">
        <v>20</v>
      </c>
      <c r="I207" s="199"/>
      <c r="J207" s="200">
        <f t="shared" si="30"/>
        <v>0</v>
      </c>
      <c r="K207" s="196" t="s">
        <v>20</v>
      </c>
      <c r="L207" s="41"/>
      <c r="M207" s="201" t="s">
        <v>20</v>
      </c>
      <c r="N207" s="202" t="s">
        <v>40</v>
      </c>
      <c r="O207" s="66"/>
      <c r="P207" s="203">
        <f t="shared" si="31"/>
        <v>0</v>
      </c>
      <c r="Q207" s="203">
        <v>0</v>
      </c>
      <c r="R207" s="203">
        <f t="shared" si="32"/>
        <v>0</v>
      </c>
      <c r="S207" s="203">
        <v>0</v>
      </c>
      <c r="T207" s="204">
        <f t="shared" si="3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1663</v>
      </c>
      <c r="AT207" s="205" t="s">
        <v>155</v>
      </c>
      <c r="AU207" s="205" t="s">
        <v>76</v>
      </c>
      <c r="AY207" s="19" t="s">
        <v>153</v>
      </c>
      <c r="BE207" s="206">
        <f t="shared" si="34"/>
        <v>0</v>
      </c>
      <c r="BF207" s="206">
        <f t="shared" si="35"/>
        <v>0</v>
      </c>
      <c r="BG207" s="206">
        <f t="shared" si="36"/>
        <v>0</v>
      </c>
      <c r="BH207" s="206">
        <f t="shared" si="37"/>
        <v>0</v>
      </c>
      <c r="BI207" s="206">
        <f t="shared" si="38"/>
        <v>0</v>
      </c>
      <c r="BJ207" s="19" t="s">
        <v>76</v>
      </c>
      <c r="BK207" s="206">
        <f t="shared" si="39"/>
        <v>0</v>
      </c>
      <c r="BL207" s="19" t="s">
        <v>1663</v>
      </c>
      <c r="BM207" s="205" t="s">
        <v>1755</v>
      </c>
    </row>
    <row r="208" spans="1:65" s="2" customFormat="1" ht="72" customHeight="1">
      <c r="A208" s="36"/>
      <c r="B208" s="37"/>
      <c r="C208" s="194" t="s">
        <v>676</v>
      </c>
      <c r="D208" s="194" t="s">
        <v>155</v>
      </c>
      <c r="E208" s="195" t="s">
        <v>1756</v>
      </c>
      <c r="F208" s="196" t="s">
        <v>1757</v>
      </c>
      <c r="G208" s="197" t="s">
        <v>1754</v>
      </c>
      <c r="H208" s="198">
        <v>20</v>
      </c>
      <c r="I208" s="199"/>
      <c r="J208" s="200">
        <f t="shared" si="30"/>
        <v>0</v>
      </c>
      <c r="K208" s="196" t="s">
        <v>20</v>
      </c>
      <c r="L208" s="41"/>
      <c r="M208" s="201" t="s">
        <v>20</v>
      </c>
      <c r="N208" s="202" t="s">
        <v>40</v>
      </c>
      <c r="O208" s="66"/>
      <c r="P208" s="203">
        <f t="shared" si="31"/>
        <v>0</v>
      </c>
      <c r="Q208" s="203">
        <v>0</v>
      </c>
      <c r="R208" s="203">
        <f t="shared" si="32"/>
        <v>0</v>
      </c>
      <c r="S208" s="203">
        <v>0</v>
      </c>
      <c r="T208" s="204">
        <f t="shared" si="33"/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1663</v>
      </c>
      <c r="AT208" s="205" t="s">
        <v>155</v>
      </c>
      <c r="AU208" s="205" t="s">
        <v>76</v>
      </c>
      <c r="AY208" s="19" t="s">
        <v>153</v>
      </c>
      <c r="BE208" s="206">
        <f t="shared" si="34"/>
        <v>0</v>
      </c>
      <c r="BF208" s="206">
        <f t="shared" si="35"/>
        <v>0</v>
      </c>
      <c r="BG208" s="206">
        <f t="shared" si="36"/>
        <v>0</v>
      </c>
      <c r="BH208" s="206">
        <f t="shared" si="37"/>
        <v>0</v>
      </c>
      <c r="BI208" s="206">
        <f t="shared" si="38"/>
        <v>0</v>
      </c>
      <c r="BJ208" s="19" t="s">
        <v>76</v>
      </c>
      <c r="BK208" s="206">
        <f t="shared" si="39"/>
        <v>0</v>
      </c>
      <c r="BL208" s="19" t="s">
        <v>1663</v>
      </c>
      <c r="BM208" s="205" t="s">
        <v>1758</v>
      </c>
    </row>
    <row r="209" spans="1:65" s="2" customFormat="1" ht="24" customHeight="1">
      <c r="A209" s="36"/>
      <c r="B209" s="37"/>
      <c r="C209" s="194" t="s">
        <v>680</v>
      </c>
      <c r="D209" s="194" t="s">
        <v>155</v>
      </c>
      <c r="E209" s="195" t="s">
        <v>1759</v>
      </c>
      <c r="F209" s="196" t="s">
        <v>1760</v>
      </c>
      <c r="G209" s="197" t="s">
        <v>1754</v>
      </c>
      <c r="H209" s="198">
        <v>5</v>
      </c>
      <c r="I209" s="199"/>
      <c r="J209" s="200">
        <f t="shared" si="30"/>
        <v>0</v>
      </c>
      <c r="K209" s="196" t="s">
        <v>20</v>
      </c>
      <c r="L209" s="41"/>
      <c r="M209" s="201" t="s">
        <v>20</v>
      </c>
      <c r="N209" s="202" t="s">
        <v>40</v>
      </c>
      <c r="O209" s="66"/>
      <c r="P209" s="203">
        <f t="shared" si="31"/>
        <v>0</v>
      </c>
      <c r="Q209" s="203">
        <v>0</v>
      </c>
      <c r="R209" s="203">
        <f t="shared" si="32"/>
        <v>0</v>
      </c>
      <c r="S209" s="203">
        <v>0</v>
      </c>
      <c r="T209" s="204">
        <f t="shared" si="33"/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5" t="s">
        <v>1663</v>
      </c>
      <c r="AT209" s="205" t="s">
        <v>155</v>
      </c>
      <c r="AU209" s="205" t="s">
        <v>76</v>
      </c>
      <c r="AY209" s="19" t="s">
        <v>153</v>
      </c>
      <c r="BE209" s="206">
        <f t="shared" si="34"/>
        <v>0</v>
      </c>
      <c r="BF209" s="206">
        <f t="shared" si="35"/>
        <v>0</v>
      </c>
      <c r="BG209" s="206">
        <f t="shared" si="36"/>
        <v>0</v>
      </c>
      <c r="BH209" s="206">
        <f t="shared" si="37"/>
        <v>0</v>
      </c>
      <c r="BI209" s="206">
        <f t="shared" si="38"/>
        <v>0</v>
      </c>
      <c r="BJ209" s="19" t="s">
        <v>76</v>
      </c>
      <c r="BK209" s="206">
        <f t="shared" si="39"/>
        <v>0</v>
      </c>
      <c r="BL209" s="19" t="s">
        <v>1663</v>
      </c>
      <c r="BM209" s="205" t="s">
        <v>1761</v>
      </c>
    </row>
    <row r="210" spans="1:65" s="2" customFormat="1" ht="36" customHeight="1">
      <c r="A210" s="36"/>
      <c r="B210" s="37"/>
      <c r="C210" s="194" t="s">
        <v>684</v>
      </c>
      <c r="D210" s="194" t="s">
        <v>155</v>
      </c>
      <c r="E210" s="195" t="s">
        <v>1762</v>
      </c>
      <c r="F210" s="196" t="s">
        <v>1763</v>
      </c>
      <c r="G210" s="197" t="s">
        <v>1754</v>
      </c>
      <c r="H210" s="198">
        <v>2</v>
      </c>
      <c r="I210" s="199"/>
      <c r="J210" s="200">
        <f t="shared" si="30"/>
        <v>0</v>
      </c>
      <c r="K210" s="196" t="s">
        <v>20</v>
      </c>
      <c r="L210" s="41"/>
      <c r="M210" s="201" t="s">
        <v>20</v>
      </c>
      <c r="N210" s="202" t="s">
        <v>40</v>
      </c>
      <c r="O210" s="66"/>
      <c r="P210" s="203">
        <f t="shared" si="31"/>
        <v>0</v>
      </c>
      <c r="Q210" s="203">
        <v>0</v>
      </c>
      <c r="R210" s="203">
        <f t="shared" si="32"/>
        <v>0</v>
      </c>
      <c r="S210" s="203">
        <v>0</v>
      </c>
      <c r="T210" s="204">
        <f t="shared" si="33"/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1663</v>
      </c>
      <c r="AT210" s="205" t="s">
        <v>155</v>
      </c>
      <c r="AU210" s="205" t="s">
        <v>76</v>
      </c>
      <c r="AY210" s="19" t="s">
        <v>153</v>
      </c>
      <c r="BE210" s="206">
        <f t="shared" si="34"/>
        <v>0</v>
      </c>
      <c r="BF210" s="206">
        <f t="shared" si="35"/>
        <v>0</v>
      </c>
      <c r="BG210" s="206">
        <f t="shared" si="36"/>
        <v>0</v>
      </c>
      <c r="BH210" s="206">
        <f t="shared" si="37"/>
        <v>0</v>
      </c>
      <c r="BI210" s="206">
        <f t="shared" si="38"/>
        <v>0</v>
      </c>
      <c r="BJ210" s="19" t="s">
        <v>76</v>
      </c>
      <c r="BK210" s="206">
        <f t="shared" si="39"/>
        <v>0</v>
      </c>
      <c r="BL210" s="19" t="s">
        <v>1663</v>
      </c>
      <c r="BM210" s="205" t="s">
        <v>1764</v>
      </c>
    </row>
    <row r="211" spans="1:65" s="2" customFormat="1" ht="36" customHeight="1">
      <c r="A211" s="36"/>
      <c r="B211" s="37"/>
      <c r="C211" s="194" t="s">
        <v>688</v>
      </c>
      <c r="D211" s="194" t="s">
        <v>155</v>
      </c>
      <c r="E211" s="195" t="s">
        <v>1765</v>
      </c>
      <c r="F211" s="196" t="s">
        <v>1766</v>
      </c>
      <c r="G211" s="197" t="s">
        <v>1754</v>
      </c>
      <c r="H211" s="198">
        <v>15</v>
      </c>
      <c r="I211" s="199"/>
      <c r="J211" s="200">
        <f t="shared" si="30"/>
        <v>0</v>
      </c>
      <c r="K211" s="196" t="s">
        <v>20</v>
      </c>
      <c r="L211" s="41"/>
      <c r="M211" s="201" t="s">
        <v>20</v>
      </c>
      <c r="N211" s="202" t="s">
        <v>40</v>
      </c>
      <c r="O211" s="66"/>
      <c r="P211" s="203">
        <f t="shared" si="31"/>
        <v>0</v>
      </c>
      <c r="Q211" s="203">
        <v>0</v>
      </c>
      <c r="R211" s="203">
        <f t="shared" si="32"/>
        <v>0</v>
      </c>
      <c r="S211" s="203">
        <v>0</v>
      </c>
      <c r="T211" s="204">
        <f t="shared" si="33"/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5" t="s">
        <v>1663</v>
      </c>
      <c r="AT211" s="205" t="s">
        <v>155</v>
      </c>
      <c r="AU211" s="205" t="s">
        <v>76</v>
      </c>
      <c r="AY211" s="19" t="s">
        <v>153</v>
      </c>
      <c r="BE211" s="206">
        <f t="shared" si="34"/>
        <v>0</v>
      </c>
      <c r="BF211" s="206">
        <f t="shared" si="35"/>
        <v>0</v>
      </c>
      <c r="BG211" s="206">
        <f t="shared" si="36"/>
        <v>0</v>
      </c>
      <c r="BH211" s="206">
        <f t="shared" si="37"/>
        <v>0</v>
      </c>
      <c r="BI211" s="206">
        <f t="shared" si="38"/>
        <v>0</v>
      </c>
      <c r="BJ211" s="19" t="s">
        <v>76</v>
      </c>
      <c r="BK211" s="206">
        <f t="shared" si="39"/>
        <v>0</v>
      </c>
      <c r="BL211" s="19" t="s">
        <v>1663</v>
      </c>
      <c r="BM211" s="205" t="s">
        <v>1767</v>
      </c>
    </row>
    <row r="212" spans="1:65" s="2" customFormat="1" ht="24" customHeight="1">
      <c r="A212" s="36"/>
      <c r="B212" s="37"/>
      <c r="C212" s="194" t="s">
        <v>692</v>
      </c>
      <c r="D212" s="194" t="s">
        <v>155</v>
      </c>
      <c r="E212" s="195" t="s">
        <v>1768</v>
      </c>
      <c r="F212" s="196" t="s">
        <v>1769</v>
      </c>
      <c r="G212" s="197" t="s">
        <v>179</v>
      </c>
      <c r="H212" s="198">
        <v>2</v>
      </c>
      <c r="I212" s="199"/>
      <c r="J212" s="200">
        <f t="shared" si="30"/>
        <v>0</v>
      </c>
      <c r="K212" s="196" t="s">
        <v>20</v>
      </c>
      <c r="L212" s="41"/>
      <c r="M212" s="264" t="s">
        <v>20</v>
      </c>
      <c r="N212" s="265" t="s">
        <v>40</v>
      </c>
      <c r="O212" s="266"/>
      <c r="P212" s="267">
        <f t="shared" si="31"/>
        <v>0</v>
      </c>
      <c r="Q212" s="267">
        <v>0</v>
      </c>
      <c r="R212" s="267">
        <f t="shared" si="32"/>
        <v>0</v>
      </c>
      <c r="S212" s="267">
        <v>0</v>
      </c>
      <c r="T212" s="268">
        <f t="shared" si="3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1663</v>
      </c>
      <c r="AT212" s="205" t="s">
        <v>155</v>
      </c>
      <c r="AU212" s="205" t="s">
        <v>76</v>
      </c>
      <c r="AY212" s="19" t="s">
        <v>153</v>
      </c>
      <c r="BE212" s="206">
        <f t="shared" si="34"/>
        <v>0</v>
      </c>
      <c r="BF212" s="206">
        <f t="shared" si="35"/>
        <v>0</v>
      </c>
      <c r="BG212" s="206">
        <f t="shared" si="36"/>
        <v>0</v>
      </c>
      <c r="BH212" s="206">
        <f t="shared" si="37"/>
        <v>0</v>
      </c>
      <c r="BI212" s="206">
        <f t="shared" si="38"/>
        <v>0</v>
      </c>
      <c r="BJ212" s="19" t="s">
        <v>76</v>
      </c>
      <c r="BK212" s="206">
        <f t="shared" si="39"/>
        <v>0</v>
      </c>
      <c r="BL212" s="19" t="s">
        <v>1663</v>
      </c>
      <c r="BM212" s="205" t="s">
        <v>1770</v>
      </c>
    </row>
    <row r="213" spans="1:65" s="2" customFormat="1" ht="6.95" customHeight="1">
      <c r="A213" s="36"/>
      <c r="B213" s="49"/>
      <c r="C213" s="50"/>
      <c r="D213" s="50"/>
      <c r="E213" s="50"/>
      <c r="F213" s="50"/>
      <c r="G213" s="50"/>
      <c r="H213" s="50"/>
      <c r="I213" s="144"/>
      <c r="J213" s="50"/>
      <c r="K213" s="50"/>
      <c r="L213" s="41"/>
      <c r="M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</sheetData>
  <sheetProtection algorithmName="SHA-512" hashValue="8o9xqUpvyb/rhiXmvCqcNoP16u2GjQDctczbjAOdurH954exNwgKXqoCXHQXXH+UybAe/BKHE7rDfiiEa7rMXA==" saltValue="D1OHsSFjKqZKvOKyrTssgBaGMCi71a74Kd/5bK8nAtmuUa1rhSbcnPjhzTBxnAHa2GdUkaERIZ4K8yjFGHiAqw==" spinCount="100000" sheet="1" objects="1" scenarios="1" formatColumns="0" formatRows="0" autoFilter="0"/>
  <autoFilter ref="C98:K212"/>
  <mergeCells count="15">
    <mergeCell ref="E85:H85"/>
    <mergeCell ref="E89:H89"/>
    <mergeCell ref="E87:H87"/>
    <mergeCell ref="E91:H91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95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ht="12.75">
      <c r="B8" s="22"/>
      <c r="D8" s="116" t="s">
        <v>113</v>
      </c>
      <c r="L8" s="22"/>
    </row>
    <row r="9" spans="1:46" s="1" customFormat="1" ht="16.5" customHeight="1">
      <c r="B9" s="22"/>
      <c r="E9" s="395" t="s">
        <v>114</v>
      </c>
      <c r="F9" s="361"/>
      <c r="G9" s="361"/>
      <c r="H9" s="361"/>
      <c r="I9" s="110"/>
      <c r="L9" s="22"/>
    </row>
    <row r="10" spans="1:46" s="1" customFormat="1" ht="12" customHeight="1">
      <c r="B10" s="22"/>
      <c r="D10" s="116" t="s">
        <v>115</v>
      </c>
      <c r="I10" s="110"/>
      <c r="L10" s="22"/>
    </row>
    <row r="11" spans="1:46" s="2" customFormat="1" ht="16.5" customHeight="1">
      <c r="A11" s="36"/>
      <c r="B11" s="41"/>
      <c r="C11" s="36"/>
      <c r="D11" s="36"/>
      <c r="E11" s="405" t="s">
        <v>1496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6" t="s">
        <v>1497</v>
      </c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6.5" customHeight="1">
      <c r="A13" s="36"/>
      <c r="B13" s="41"/>
      <c r="C13" s="36"/>
      <c r="D13" s="36"/>
      <c r="E13" s="398" t="s">
        <v>1771</v>
      </c>
      <c r="F13" s="397"/>
      <c r="G13" s="397"/>
      <c r="H13" s="397"/>
      <c r="I13" s="117"/>
      <c r="J13" s="36"/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1.25">
      <c r="A14" s="36"/>
      <c r="B14" s="41"/>
      <c r="C14" s="36"/>
      <c r="D14" s="36"/>
      <c r="E14" s="36"/>
      <c r="F14" s="36"/>
      <c r="G14" s="36"/>
      <c r="H14" s="36"/>
      <c r="I14" s="117"/>
      <c r="J14" s="36"/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2" customHeight="1">
      <c r="A15" s="36"/>
      <c r="B15" s="41"/>
      <c r="C15" s="36"/>
      <c r="D15" s="116" t="s">
        <v>19</v>
      </c>
      <c r="E15" s="36"/>
      <c r="F15" s="105" t="s">
        <v>20</v>
      </c>
      <c r="G15" s="36"/>
      <c r="H15" s="36"/>
      <c r="I15" s="119" t="s">
        <v>21</v>
      </c>
      <c r="J15" s="105" t="s">
        <v>20</v>
      </c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22</v>
      </c>
      <c r="E16" s="36"/>
      <c r="F16" s="105" t="s">
        <v>23</v>
      </c>
      <c r="G16" s="36"/>
      <c r="H16" s="36"/>
      <c r="I16" s="119" t="s">
        <v>24</v>
      </c>
      <c r="J16" s="120">
        <f>'Rekapitulace stavby'!AN8</f>
        <v>0</v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0.9" customHeight="1">
      <c r="A17" s="36"/>
      <c r="B17" s="41"/>
      <c r="C17" s="36"/>
      <c r="D17" s="36"/>
      <c r="E17" s="36"/>
      <c r="F17" s="36"/>
      <c r="G17" s="36"/>
      <c r="H17" s="36"/>
      <c r="I17" s="117"/>
      <c r="J17" s="36"/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2" customHeight="1">
      <c r="A18" s="36"/>
      <c r="B18" s="41"/>
      <c r="C18" s="36"/>
      <c r="D18" s="116" t="s">
        <v>25</v>
      </c>
      <c r="E18" s="36"/>
      <c r="F18" s="36"/>
      <c r="G18" s="36"/>
      <c r="H18" s="36"/>
      <c r="I18" s="119" t="s">
        <v>26</v>
      </c>
      <c r="J18" s="105" t="str">
        <f>IF('Rekapitulace stavby'!AN10="","",'Rekapitulace stavby'!AN10)</f>
        <v/>
      </c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8" customHeight="1">
      <c r="A19" s="36"/>
      <c r="B19" s="41"/>
      <c r="C19" s="36"/>
      <c r="D19" s="36"/>
      <c r="E19" s="105" t="str">
        <f>IF('Rekapitulace stavby'!E11="","",'Rekapitulace stavby'!E11)</f>
        <v xml:space="preserve"> </v>
      </c>
      <c r="F19" s="36"/>
      <c r="G19" s="36"/>
      <c r="H19" s="36"/>
      <c r="I19" s="119" t="s">
        <v>27</v>
      </c>
      <c r="J19" s="105" t="str">
        <f>IF('Rekapitulace stavby'!AN11="","",'Rekapitulace stavby'!AN11)</f>
        <v/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6.95" customHeight="1">
      <c r="A20" s="36"/>
      <c r="B20" s="41"/>
      <c r="C20" s="36"/>
      <c r="D20" s="36"/>
      <c r="E20" s="36"/>
      <c r="F20" s="36"/>
      <c r="G20" s="36"/>
      <c r="H20" s="36"/>
      <c r="I20" s="117"/>
      <c r="J20" s="36"/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2" customHeight="1">
      <c r="A21" s="36"/>
      <c r="B21" s="41"/>
      <c r="C21" s="36"/>
      <c r="D21" s="116" t="s">
        <v>28</v>
      </c>
      <c r="E21" s="36"/>
      <c r="F21" s="36"/>
      <c r="G21" s="36"/>
      <c r="H21" s="36"/>
      <c r="I21" s="119" t="s">
        <v>26</v>
      </c>
      <c r="J21" s="32" t="str">
        <f>'Rekapitulace stavby'!AN13</f>
        <v>Vyplň údaj</v>
      </c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8" customHeight="1">
      <c r="A22" s="36"/>
      <c r="B22" s="41"/>
      <c r="C22" s="36"/>
      <c r="D22" s="36"/>
      <c r="E22" s="399" t="str">
        <f>'Rekapitulace stavby'!E14</f>
        <v>Vyplň údaj</v>
      </c>
      <c r="F22" s="400"/>
      <c r="G22" s="400"/>
      <c r="H22" s="400"/>
      <c r="I22" s="119" t="s">
        <v>27</v>
      </c>
      <c r="J22" s="32" t="str">
        <f>'Rekapitulace stavby'!AN14</f>
        <v>Vyplň údaj</v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6.95" customHeight="1">
      <c r="A23" s="36"/>
      <c r="B23" s="41"/>
      <c r="C23" s="36"/>
      <c r="D23" s="36"/>
      <c r="E23" s="36"/>
      <c r="F23" s="36"/>
      <c r="G23" s="36"/>
      <c r="H23" s="36"/>
      <c r="I23" s="117"/>
      <c r="J23" s="36"/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2" customHeight="1">
      <c r="A24" s="36"/>
      <c r="B24" s="41"/>
      <c r="C24" s="36"/>
      <c r="D24" s="116" t="s">
        <v>30</v>
      </c>
      <c r="E24" s="36"/>
      <c r="F24" s="36"/>
      <c r="G24" s="36"/>
      <c r="H24" s="36"/>
      <c r="I24" s="119" t="s">
        <v>26</v>
      </c>
      <c r="J24" s="105" t="str">
        <f>IF('Rekapitulace stavby'!AN16="","",'Rekapitulace stavby'!AN16)</f>
        <v/>
      </c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8" customHeight="1">
      <c r="A25" s="36"/>
      <c r="B25" s="41"/>
      <c r="C25" s="36"/>
      <c r="D25" s="36"/>
      <c r="E25" s="105" t="str">
        <f>IF('Rekapitulace stavby'!E17="","",'Rekapitulace stavby'!E17)</f>
        <v xml:space="preserve"> </v>
      </c>
      <c r="F25" s="36"/>
      <c r="G25" s="36"/>
      <c r="H25" s="36"/>
      <c r="I25" s="119" t="s">
        <v>27</v>
      </c>
      <c r="J25" s="105" t="str">
        <f>IF('Rekapitulace stavby'!AN17="","",'Rekapitulace stavby'!AN17)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6.95" customHeight="1">
      <c r="A26" s="36"/>
      <c r="B26" s="41"/>
      <c r="C26" s="36"/>
      <c r="D26" s="36"/>
      <c r="E26" s="36"/>
      <c r="F26" s="36"/>
      <c r="G26" s="36"/>
      <c r="H26" s="36"/>
      <c r="I26" s="117"/>
      <c r="J26" s="36"/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12" customHeight="1">
      <c r="A27" s="36"/>
      <c r="B27" s="41"/>
      <c r="C27" s="36"/>
      <c r="D27" s="116" t="s">
        <v>32</v>
      </c>
      <c r="E27" s="36"/>
      <c r="F27" s="36"/>
      <c r="G27" s="36"/>
      <c r="H27" s="36"/>
      <c r="I27" s="119" t="s">
        <v>26</v>
      </c>
      <c r="J27" s="105" t="str">
        <f>IF('Rekapitulace stavby'!AN19="","",'Rekapitulace stavby'!AN19)</f>
        <v/>
      </c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8" customHeight="1">
      <c r="A28" s="36"/>
      <c r="B28" s="41"/>
      <c r="C28" s="36"/>
      <c r="D28" s="36"/>
      <c r="E28" s="105" t="str">
        <f>IF('Rekapitulace stavby'!E20="","",'Rekapitulace stavby'!E20)</f>
        <v xml:space="preserve"> </v>
      </c>
      <c r="F28" s="36"/>
      <c r="G28" s="36"/>
      <c r="H28" s="36"/>
      <c r="I28" s="119" t="s">
        <v>27</v>
      </c>
      <c r="J28" s="105" t="str">
        <f>IF('Rekapitulace stavby'!AN20="","",'Rekapitulace stavby'!AN20)</f>
        <v/>
      </c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36"/>
      <c r="E29" s="36"/>
      <c r="F29" s="36"/>
      <c r="G29" s="36"/>
      <c r="H29" s="36"/>
      <c r="I29" s="117"/>
      <c r="J29" s="36"/>
      <c r="K29" s="36"/>
      <c r="L29" s="11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2" customHeight="1">
      <c r="A30" s="36"/>
      <c r="B30" s="41"/>
      <c r="C30" s="36"/>
      <c r="D30" s="116" t="s">
        <v>33</v>
      </c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8" customFormat="1" ht="16.5" customHeight="1">
      <c r="A31" s="121"/>
      <c r="B31" s="122"/>
      <c r="C31" s="121"/>
      <c r="D31" s="121"/>
      <c r="E31" s="401" t="s">
        <v>20</v>
      </c>
      <c r="F31" s="401"/>
      <c r="G31" s="401"/>
      <c r="H31" s="401"/>
      <c r="I31" s="123"/>
      <c r="J31" s="121"/>
      <c r="K31" s="121"/>
      <c r="L31" s="124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6"/>
      <c r="B32" s="41"/>
      <c r="C32" s="36"/>
      <c r="D32" s="36"/>
      <c r="E32" s="36"/>
      <c r="F32" s="36"/>
      <c r="G32" s="36"/>
      <c r="H32" s="36"/>
      <c r="I32" s="117"/>
      <c r="J32" s="36"/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41"/>
      <c r="C34" s="36"/>
      <c r="D34" s="127" t="s">
        <v>35</v>
      </c>
      <c r="E34" s="36"/>
      <c r="F34" s="36"/>
      <c r="G34" s="36"/>
      <c r="H34" s="36"/>
      <c r="I34" s="117"/>
      <c r="J34" s="128">
        <f>ROUND(J96, 2)</f>
        <v>0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41"/>
      <c r="C35" s="36"/>
      <c r="D35" s="125"/>
      <c r="E35" s="125"/>
      <c r="F35" s="125"/>
      <c r="G35" s="125"/>
      <c r="H35" s="125"/>
      <c r="I35" s="126"/>
      <c r="J35" s="125"/>
      <c r="K35" s="125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36"/>
      <c r="F36" s="129" t="s">
        <v>37</v>
      </c>
      <c r="G36" s="36"/>
      <c r="H36" s="36"/>
      <c r="I36" s="130" t="s">
        <v>36</v>
      </c>
      <c r="J36" s="129" t="s">
        <v>38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41"/>
      <c r="C37" s="36"/>
      <c r="D37" s="131" t="s">
        <v>39</v>
      </c>
      <c r="E37" s="116" t="s">
        <v>40</v>
      </c>
      <c r="F37" s="132">
        <f>ROUND((SUM(BE96:BE106)),  2)</f>
        <v>0</v>
      </c>
      <c r="G37" s="36"/>
      <c r="H37" s="36"/>
      <c r="I37" s="133">
        <v>0.21</v>
      </c>
      <c r="J37" s="132">
        <f>ROUND(((SUM(BE96:BE106))*I37),  2)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41"/>
      <c r="C38" s="36"/>
      <c r="D38" s="36"/>
      <c r="E38" s="116" t="s">
        <v>41</v>
      </c>
      <c r="F38" s="132">
        <f>ROUND((SUM(BF96:BF106)),  2)</f>
        <v>0</v>
      </c>
      <c r="G38" s="36"/>
      <c r="H38" s="36"/>
      <c r="I38" s="133">
        <v>0.15</v>
      </c>
      <c r="J38" s="132">
        <f>ROUND(((SUM(BF96:BF106))*I38),  2)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42</v>
      </c>
      <c r="F39" s="132">
        <f>ROUND((SUM(BG96:BG106)),  2)</f>
        <v>0</v>
      </c>
      <c r="G39" s="36"/>
      <c r="H39" s="36"/>
      <c r="I39" s="133">
        <v>0.21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41"/>
      <c r="C40" s="36"/>
      <c r="D40" s="36"/>
      <c r="E40" s="116" t="s">
        <v>43</v>
      </c>
      <c r="F40" s="132">
        <f>ROUND((SUM(BH96:BH106)),  2)</f>
        <v>0</v>
      </c>
      <c r="G40" s="36"/>
      <c r="H40" s="36"/>
      <c r="I40" s="133">
        <v>0.15</v>
      </c>
      <c r="J40" s="132">
        <f>0</f>
        <v>0</v>
      </c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41"/>
      <c r="C41" s="36"/>
      <c r="D41" s="36"/>
      <c r="E41" s="116" t="s">
        <v>44</v>
      </c>
      <c r="F41" s="132">
        <f>ROUND((SUM(BI96:BI106)),  2)</f>
        <v>0</v>
      </c>
      <c r="G41" s="36"/>
      <c r="H41" s="36"/>
      <c r="I41" s="133">
        <v>0</v>
      </c>
      <c r="J41" s="132">
        <f>0</f>
        <v>0</v>
      </c>
      <c r="K41" s="36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41"/>
      <c r="C42" s="36"/>
      <c r="D42" s="36"/>
      <c r="E42" s="36"/>
      <c r="F42" s="36"/>
      <c r="G42" s="36"/>
      <c r="H42" s="36"/>
      <c r="I42" s="117"/>
      <c r="J42" s="36"/>
      <c r="K42" s="36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41"/>
      <c r="C43" s="134"/>
      <c r="D43" s="135" t="s">
        <v>45</v>
      </c>
      <c r="E43" s="136"/>
      <c r="F43" s="136"/>
      <c r="G43" s="137" t="s">
        <v>46</v>
      </c>
      <c r="H43" s="138" t="s">
        <v>47</v>
      </c>
      <c r="I43" s="139"/>
      <c r="J43" s="140">
        <f>SUM(J34:J41)</f>
        <v>0</v>
      </c>
      <c r="K43" s="141"/>
      <c r="L43" s="118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pans="1:31" s="2" customFormat="1" ht="6.95" customHeight="1">
      <c r="A48" s="36"/>
      <c r="B48" s="145"/>
      <c r="C48" s="146"/>
      <c r="D48" s="146"/>
      <c r="E48" s="146"/>
      <c r="F48" s="146"/>
      <c r="G48" s="146"/>
      <c r="H48" s="146"/>
      <c r="I48" s="147"/>
      <c r="J48" s="146"/>
      <c r="K48" s="146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31" s="2" customFormat="1" ht="24.95" customHeight="1">
      <c r="A49" s="36"/>
      <c r="B49" s="37"/>
      <c r="C49" s="25" t="s">
        <v>117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31" s="2" customFormat="1" ht="6.95" customHeight="1">
      <c r="A50" s="36"/>
      <c r="B50" s="37"/>
      <c r="C50" s="38"/>
      <c r="D50" s="38"/>
      <c r="E50" s="38"/>
      <c r="F50" s="38"/>
      <c r="G50" s="38"/>
      <c r="H50" s="38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31" s="2" customFormat="1" ht="12" customHeight="1">
      <c r="A51" s="36"/>
      <c r="B51" s="37"/>
      <c r="C51" s="31" t="s">
        <v>17</v>
      </c>
      <c r="D51" s="38"/>
      <c r="E51" s="38"/>
      <c r="F51" s="38"/>
      <c r="G51" s="38"/>
      <c r="H51" s="38"/>
      <c r="I51" s="117"/>
      <c r="J51" s="38"/>
      <c r="K51" s="38"/>
      <c r="L51" s="11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31" s="2" customFormat="1" ht="16.5" customHeight="1">
      <c r="A52" s="36"/>
      <c r="B52" s="37"/>
      <c r="C52" s="38"/>
      <c r="D52" s="38"/>
      <c r="E52" s="402" t="str">
        <f>E7</f>
        <v>Oprava VB Přerov</v>
      </c>
      <c r="F52" s="403"/>
      <c r="G52" s="403"/>
      <c r="H52" s="403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31" s="1" customFormat="1" ht="12" customHeight="1">
      <c r="B53" s="23"/>
      <c r="C53" s="31" t="s">
        <v>113</v>
      </c>
      <c r="D53" s="24"/>
      <c r="E53" s="24"/>
      <c r="F53" s="24"/>
      <c r="G53" s="24"/>
      <c r="H53" s="24"/>
      <c r="I53" s="110"/>
      <c r="J53" s="24"/>
      <c r="K53" s="24"/>
      <c r="L53" s="22"/>
    </row>
    <row r="54" spans="1:31" s="1" customFormat="1" ht="16.5" customHeight="1">
      <c r="B54" s="23"/>
      <c r="C54" s="24"/>
      <c r="D54" s="24"/>
      <c r="E54" s="402" t="s">
        <v>114</v>
      </c>
      <c r="F54" s="374"/>
      <c r="G54" s="374"/>
      <c r="H54" s="374"/>
      <c r="I54" s="110"/>
      <c r="J54" s="24"/>
      <c r="K54" s="24"/>
      <c r="L54" s="22"/>
    </row>
    <row r="55" spans="1:31" s="1" customFormat="1" ht="12" customHeight="1">
      <c r="B55" s="23"/>
      <c r="C55" s="31" t="s">
        <v>115</v>
      </c>
      <c r="D55" s="24"/>
      <c r="E55" s="24"/>
      <c r="F55" s="24"/>
      <c r="G55" s="24"/>
      <c r="H55" s="24"/>
      <c r="I55" s="110"/>
      <c r="J55" s="24"/>
      <c r="K55" s="24"/>
      <c r="L55" s="22"/>
    </row>
    <row r="56" spans="1:31" s="2" customFormat="1" ht="16.5" customHeight="1">
      <c r="A56" s="36"/>
      <c r="B56" s="37"/>
      <c r="C56" s="38"/>
      <c r="D56" s="38"/>
      <c r="E56" s="406" t="s">
        <v>1496</v>
      </c>
      <c r="F56" s="404"/>
      <c r="G56" s="404"/>
      <c r="H56" s="404"/>
      <c r="I56" s="117"/>
      <c r="J56" s="38"/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31" s="2" customFormat="1" ht="12" customHeight="1">
      <c r="A57" s="36"/>
      <c r="B57" s="37"/>
      <c r="C57" s="31" t="s">
        <v>1497</v>
      </c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31" s="2" customFormat="1" ht="16.5" customHeight="1">
      <c r="A58" s="36"/>
      <c r="B58" s="37"/>
      <c r="C58" s="38"/>
      <c r="D58" s="38"/>
      <c r="E58" s="370" t="str">
        <f>E13</f>
        <v>U - část elektro</v>
      </c>
      <c r="F58" s="404"/>
      <c r="G58" s="404"/>
      <c r="H58" s="404"/>
      <c r="I58" s="117"/>
      <c r="J58" s="38"/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31" s="2" customFormat="1" ht="6.95" customHeight="1">
      <c r="A59" s="36"/>
      <c r="B59" s="37"/>
      <c r="C59" s="38"/>
      <c r="D59" s="38"/>
      <c r="E59" s="38"/>
      <c r="F59" s="38"/>
      <c r="G59" s="38"/>
      <c r="H59" s="38"/>
      <c r="I59" s="117"/>
      <c r="J59" s="38"/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2" customFormat="1" ht="12" customHeight="1">
      <c r="A60" s="36"/>
      <c r="B60" s="37"/>
      <c r="C60" s="31" t="s">
        <v>22</v>
      </c>
      <c r="D60" s="38"/>
      <c r="E60" s="38"/>
      <c r="F60" s="29" t="str">
        <f>F16</f>
        <v xml:space="preserve"> </v>
      </c>
      <c r="G60" s="38"/>
      <c r="H60" s="38"/>
      <c r="I60" s="119" t="s">
        <v>24</v>
      </c>
      <c r="J60" s="61">
        <f>IF(J16="","",J16)</f>
        <v>0</v>
      </c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31" s="2" customFormat="1" ht="6.95" customHeight="1">
      <c r="A61" s="36"/>
      <c r="B61" s="37"/>
      <c r="C61" s="38"/>
      <c r="D61" s="38"/>
      <c r="E61" s="38"/>
      <c r="F61" s="38"/>
      <c r="G61" s="38"/>
      <c r="H61" s="38"/>
      <c r="I61" s="117"/>
      <c r="J61" s="38"/>
      <c r="K61" s="38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s="2" customFormat="1" ht="15.2" customHeight="1">
      <c r="A62" s="36"/>
      <c r="B62" s="37"/>
      <c r="C62" s="31" t="s">
        <v>25</v>
      </c>
      <c r="D62" s="38"/>
      <c r="E62" s="38"/>
      <c r="F62" s="29" t="str">
        <f>E19</f>
        <v xml:space="preserve"> </v>
      </c>
      <c r="G62" s="38"/>
      <c r="H62" s="38"/>
      <c r="I62" s="119" t="s">
        <v>30</v>
      </c>
      <c r="J62" s="34" t="str">
        <f>E25</f>
        <v xml:space="preserve"> </v>
      </c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31" s="2" customFormat="1" ht="15.2" customHeight="1">
      <c r="A63" s="36"/>
      <c r="B63" s="37"/>
      <c r="C63" s="31" t="s">
        <v>28</v>
      </c>
      <c r="D63" s="38"/>
      <c r="E63" s="38"/>
      <c r="F63" s="29" t="str">
        <f>IF(E22="","",E22)</f>
        <v>Vyplň údaj</v>
      </c>
      <c r="G63" s="38"/>
      <c r="H63" s="38"/>
      <c r="I63" s="119" t="s">
        <v>32</v>
      </c>
      <c r="J63" s="34" t="str">
        <f>E28</f>
        <v xml:space="preserve"> 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31" s="2" customFormat="1" ht="10.35" customHeight="1">
      <c r="A64" s="36"/>
      <c r="B64" s="37"/>
      <c r="C64" s="38"/>
      <c r="D64" s="38"/>
      <c r="E64" s="38"/>
      <c r="F64" s="38"/>
      <c r="G64" s="38"/>
      <c r="H64" s="38"/>
      <c r="I64" s="117"/>
      <c r="J64" s="38"/>
      <c r="K64" s="38"/>
      <c r="L64" s="11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47" s="2" customFormat="1" ht="29.25" customHeight="1">
      <c r="A65" s="36"/>
      <c r="B65" s="37"/>
      <c r="C65" s="148" t="s">
        <v>118</v>
      </c>
      <c r="D65" s="149"/>
      <c r="E65" s="149"/>
      <c r="F65" s="149"/>
      <c r="G65" s="149"/>
      <c r="H65" s="149"/>
      <c r="I65" s="150"/>
      <c r="J65" s="151" t="s">
        <v>119</v>
      </c>
      <c r="K65" s="149"/>
      <c r="L65" s="11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47" s="2" customFormat="1" ht="10.35" customHeight="1">
      <c r="A66" s="36"/>
      <c r="B66" s="37"/>
      <c r="C66" s="38"/>
      <c r="D66" s="38"/>
      <c r="E66" s="38"/>
      <c r="F66" s="38"/>
      <c r="G66" s="38"/>
      <c r="H66" s="38"/>
      <c r="I66" s="117"/>
      <c r="J66" s="38"/>
      <c r="K66" s="38"/>
      <c r="L66" s="11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47" s="2" customFormat="1" ht="22.9" customHeight="1">
      <c r="A67" s="36"/>
      <c r="B67" s="37"/>
      <c r="C67" s="152" t="s">
        <v>67</v>
      </c>
      <c r="D67" s="38"/>
      <c r="E67" s="38"/>
      <c r="F67" s="38"/>
      <c r="G67" s="38"/>
      <c r="H67" s="38"/>
      <c r="I67" s="117"/>
      <c r="J67" s="79">
        <f>J96</f>
        <v>0</v>
      </c>
      <c r="K67" s="38"/>
      <c r="L67" s="11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U67" s="19" t="s">
        <v>120</v>
      </c>
    </row>
    <row r="68" spans="1:47" s="9" customFormat="1" ht="24.95" customHeight="1">
      <c r="B68" s="153"/>
      <c r="C68" s="154"/>
      <c r="D68" s="155" t="s">
        <v>121</v>
      </c>
      <c r="E68" s="156"/>
      <c r="F68" s="156"/>
      <c r="G68" s="156"/>
      <c r="H68" s="156"/>
      <c r="I68" s="157"/>
      <c r="J68" s="158">
        <f>J97</f>
        <v>0</v>
      </c>
      <c r="K68" s="154"/>
      <c r="L68" s="159"/>
    </row>
    <row r="69" spans="1:47" s="10" customFormat="1" ht="19.899999999999999" customHeight="1">
      <c r="B69" s="160"/>
      <c r="C69" s="99"/>
      <c r="D69" s="161" t="s">
        <v>1210</v>
      </c>
      <c r="E69" s="162"/>
      <c r="F69" s="162"/>
      <c r="G69" s="162"/>
      <c r="H69" s="162"/>
      <c r="I69" s="163"/>
      <c r="J69" s="164">
        <f>J98</f>
        <v>0</v>
      </c>
      <c r="K69" s="99"/>
      <c r="L69" s="165"/>
    </row>
    <row r="70" spans="1:47" s="10" customFormat="1" ht="19.899999999999999" customHeight="1">
      <c r="B70" s="160"/>
      <c r="C70" s="99"/>
      <c r="D70" s="161" t="s">
        <v>123</v>
      </c>
      <c r="E70" s="162"/>
      <c r="F70" s="162"/>
      <c r="G70" s="162"/>
      <c r="H70" s="162"/>
      <c r="I70" s="163"/>
      <c r="J70" s="164">
        <f>J100</f>
        <v>0</v>
      </c>
      <c r="K70" s="99"/>
      <c r="L70" s="165"/>
    </row>
    <row r="71" spans="1:47" s="10" customFormat="1" ht="19.899999999999999" customHeight="1">
      <c r="B71" s="160"/>
      <c r="C71" s="99"/>
      <c r="D71" s="161" t="s">
        <v>1211</v>
      </c>
      <c r="E71" s="162"/>
      <c r="F71" s="162"/>
      <c r="G71" s="162"/>
      <c r="H71" s="162"/>
      <c r="I71" s="163"/>
      <c r="J71" s="164">
        <f>J102</f>
        <v>0</v>
      </c>
      <c r="K71" s="99"/>
      <c r="L71" s="165"/>
    </row>
    <row r="72" spans="1:47" s="10" customFormat="1" ht="19.899999999999999" customHeight="1">
      <c r="B72" s="160"/>
      <c r="C72" s="99"/>
      <c r="D72" s="161" t="s">
        <v>125</v>
      </c>
      <c r="E72" s="162"/>
      <c r="F72" s="162"/>
      <c r="G72" s="162"/>
      <c r="H72" s="162"/>
      <c r="I72" s="163"/>
      <c r="J72" s="164">
        <f>J104</f>
        <v>0</v>
      </c>
      <c r="K72" s="99"/>
      <c r="L72" s="165"/>
    </row>
    <row r="73" spans="1:47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117"/>
      <c r="J73" s="38"/>
      <c r="K73" s="38"/>
      <c r="L73" s="11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47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144"/>
      <c r="J74" s="50"/>
      <c r="K74" s="50"/>
      <c r="L74" s="11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47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147"/>
      <c r="J78" s="52"/>
      <c r="K78" s="52"/>
      <c r="L78" s="11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47" s="2" customFormat="1" ht="24.95" customHeight="1">
      <c r="A79" s="36"/>
      <c r="B79" s="37"/>
      <c r="C79" s="25" t="s">
        <v>138</v>
      </c>
      <c r="D79" s="38"/>
      <c r="E79" s="38"/>
      <c r="F79" s="38"/>
      <c r="G79" s="38"/>
      <c r="H79" s="38"/>
      <c r="I79" s="117"/>
      <c r="J79" s="38"/>
      <c r="K79" s="38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47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7"/>
      <c r="J80" s="38"/>
      <c r="K80" s="38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17</v>
      </c>
      <c r="D81" s="38"/>
      <c r="E81" s="38"/>
      <c r="F81" s="38"/>
      <c r="G81" s="38"/>
      <c r="H81" s="38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402" t="str">
        <f>E7</f>
        <v>Oprava VB Přerov</v>
      </c>
      <c r="F82" s="403"/>
      <c r="G82" s="403"/>
      <c r="H82" s="403"/>
      <c r="I82" s="117"/>
      <c r="J82" s="38"/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113</v>
      </c>
      <c r="D83" s="24"/>
      <c r="E83" s="24"/>
      <c r="F83" s="24"/>
      <c r="G83" s="24"/>
      <c r="H83" s="24"/>
      <c r="I83" s="110"/>
      <c r="J83" s="24"/>
      <c r="K83" s="24"/>
      <c r="L83" s="22"/>
    </row>
    <row r="84" spans="1:63" s="1" customFormat="1" ht="16.5" customHeight="1">
      <c r="B84" s="23"/>
      <c r="C84" s="24"/>
      <c r="D84" s="24"/>
      <c r="E84" s="402" t="s">
        <v>114</v>
      </c>
      <c r="F84" s="374"/>
      <c r="G84" s="374"/>
      <c r="H84" s="374"/>
      <c r="I84" s="110"/>
      <c r="J84" s="24"/>
      <c r="K84" s="24"/>
      <c r="L84" s="22"/>
    </row>
    <row r="85" spans="1:63" s="1" customFormat="1" ht="12" customHeight="1">
      <c r="B85" s="23"/>
      <c r="C85" s="31" t="s">
        <v>115</v>
      </c>
      <c r="D85" s="24"/>
      <c r="E85" s="24"/>
      <c r="F85" s="24"/>
      <c r="G85" s="24"/>
      <c r="H85" s="24"/>
      <c r="I85" s="110"/>
      <c r="J85" s="24"/>
      <c r="K85" s="24"/>
      <c r="L85" s="22"/>
    </row>
    <row r="86" spans="1:63" s="2" customFormat="1" ht="16.5" customHeight="1">
      <c r="A86" s="36"/>
      <c r="B86" s="37"/>
      <c r="C86" s="38"/>
      <c r="D86" s="38"/>
      <c r="E86" s="406" t="s">
        <v>1496</v>
      </c>
      <c r="F86" s="404"/>
      <c r="G86" s="404"/>
      <c r="H86" s="404"/>
      <c r="I86" s="117"/>
      <c r="J86" s="38"/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1497</v>
      </c>
      <c r="D87" s="38"/>
      <c r="E87" s="38"/>
      <c r="F87" s="38"/>
      <c r="G87" s="38"/>
      <c r="H87" s="38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>
      <c r="A88" s="36"/>
      <c r="B88" s="37"/>
      <c r="C88" s="38"/>
      <c r="D88" s="38"/>
      <c r="E88" s="370" t="str">
        <f>E13</f>
        <v>U - část elektro</v>
      </c>
      <c r="F88" s="404"/>
      <c r="G88" s="404"/>
      <c r="H88" s="404"/>
      <c r="I88" s="117"/>
      <c r="J88" s="38"/>
      <c r="K88" s="38"/>
      <c r="L88" s="11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7"/>
      <c r="J89" s="38"/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>
      <c r="A90" s="36"/>
      <c r="B90" s="37"/>
      <c r="C90" s="31" t="s">
        <v>22</v>
      </c>
      <c r="D90" s="38"/>
      <c r="E90" s="38"/>
      <c r="F90" s="29" t="str">
        <f>F16</f>
        <v xml:space="preserve"> </v>
      </c>
      <c r="G90" s="38"/>
      <c r="H90" s="38"/>
      <c r="I90" s="119" t="s">
        <v>24</v>
      </c>
      <c r="J90" s="61">
        <f>IF(J16="","",J16)</f>
        <v>0</v>
      </c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117"/>
      <c r="J91" s="38"/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25</v>
      </c>
      <c r="D92" s="38"/>
      <c r="E92" s="38"/>
      <c r="F92" s="29" t="str">
        <f>E19</f>
        <v xml:space="preserve"> </v>
      </c>
      <c r="G92" s="38"/>
      <c r="H92" s="38"/>
      <c r="I92" s="119" t="s">
        <v>30</v>
      </c>
      <c r="J92" s="34" t="str">
        <f>E25</f>
        <v xml:space="preserve"> </v>
      </c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2" customHeight="1">
      <c r="A93" s="36"/>
      <c r="B93" s="37"/>
      <c r="C93" s="31" t="s">
        <v>28</v>
      </c>
      <c r="D93" s="38"/>
      <c r="E93" s="38"/>
      <c r="F93" s="29" t="str">
        <f>IF(E22="","",E22)</f>
        <v>Vyplň údaj</v>
      </c>
      <c r="G93" s="38"/>
      <c r="H93" s="38"/>
      <c r="I93" s="119" t="s">
        <v>32</v>
      </c>
      <c r="J93" s="34" t="str">
        <f>E28</f>
        <v xml:space="preserve"> </v>
      </c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35" customHeight="1">
      <c r="A94" s="36"/>
      <c r="B94" s="37"/>
      <c r="C94" s="38"/>
      <c r="D94" s="38"/>
      <c r="E94" s="38"/>
      <c r="F94" s="38"/>
      <c r="G94" s="38"/>
      <c r="H94" s="38"/>
      <c r="I94" s="117"/>
      <c r="J94" s="38"/>
      <c r="K94" s="38"/>
      <c r="L94" s="11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>
      <c r="A95" s="166"/>
      <c r="B95" s="167"/>
      <c r="C95" s="168" t="s">
        <v>139</v>
      </c>
      <c r="D95" s="169" t="s">
        <v>54</v>
      </c>
      <c r="E95" s="169" t="s">
        <v>50</v>
      </c>
      <c r="F95" s="169" t="s">
        <v>51</v>
      </c>
      <c r="G95" s="169" t="s">
        <v>140</v>
      </c>
      <c r="H95" s="169" t="s">
        <v>141</v>
      </c>
      <c r="I95" s="170" t="s">
        <v>142</v>
      </c>
      <c r="J95" s="169" t="s">
        <v>119</v>
      </c>
      <c r="K95" s="171" t="s">
        <v>143</v>
      </c>
      <c r="L95" s="172"/>
      <c r="M95" s="70" t="s">
        <v>20</v>
      </c>
      <c r="N95" s="71" t="s">
        <v>39</v>
      </c>
      <c r="O95" s="71" t="s">
        <v>144</v>
      </c>
      <c r="P95" s="71" t="s">
        <v>145</v>
      </c>
      <c r="Q95" s="71" t="s">
        <v>146</v>
      </c>
      <c r="R95" s="71" t="s">
        <v>147</v>
      </c>
      <c r="S95" s="71" t="s">
        <v>148</v>
      </c>
      <c r="T95" s="72" t="s">
        <v>149</v>
      </c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</row>
    <row r="96" spans="1:63" s="2" customFormat="1" ht="22.9" customHeight="1">
      <c r="A96" s="36"/>
      <c r="B96" s="37"/>
      <c r="C96" s="77" t="s">
        <v>150</v>
      </c>
      <c r="D96" s="38"/>
      <c r="E96" s="38"/>
      <c r="F96" s="38"/>
      <c r="G96" s="38"/>
      <c r="H96" s="38"/>
      <c r="I96" s="117"/>
      <c r="J96" s="173">
        <f>BK96</f>
        <v>0</v>
      </c>
      <c r="K96" s="38"/>
      <c r="L96" s="41"/>
      <c r="M96" s="73"/>
      <c r="N96" s="174"/>
      <c r="O96" s="74"/>
      <c r="P96" s="175">
        <f>P97</f>
        <v>0</v>
      </c>
      <c r="Q96" s="74"/>
      <c r="R96" s="175">
        <f>R97</f>
        <v>0.42215000000000003</v>
      </c>
      <c r="S96" s="74"/>
      <c r="T96" s="176">
        <f>T97</f>
        <v>1.33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68</v>
      </c>
      <c r="AU96" s="19" t="s">
        <v>120</v>
      </c>
      <c r="BK96" s="177">
        <f>BK97</f>
        <v>0</v>
      </c>
    </row>
    <row r="97" spans="1:65" s="12" customFormat="1" ht="25.9" customHeight="1">
      <c r="B97" s="178"/>
      <c r="C97" s="179"/>
      <c r="D97" s="180" t="s">
        <v>68</v>
      </c>
      <c r="E97" s="181" t="s">
        <v>151</v>
      </c>
      <c r="F97" s="181" t="s">
        <v>152</v>
      </c>
      <c r="G97" s="179"/>
      <c r="H97" s="179"/>
      <c r="I97" s="182"/>
      <c r="J97" s="183">
        <f>BK97</f>
        <v>0</v>
      </c>
      <c r="K97" s="179"/>
      <c r="L97" s="184"/>
      <c r="M97" s="185"/>
      <c r="N97" s="186"/>
      <c r="O97" s="186"/>
      <c r="P97" s="187">
        <f>P98+P100+P102+P104</f>
        <v>0</v>
      </c>
      <c r="Q97" s="186"/>
      <c r="R97" s="187">
        <f>R98+R100+R102+R104</f>
        <v>0.42215000000000003</v>
      </c>
      <c r="S97" s="186"/>
      <c r="T97" s="188">
        <f>T98+T100+T102+T104</f>
        <v>1.33</v>
      </c>
      <c r="AR97" s="189" t="s">
        <v>76</v>
      </c>
      <c r="AT97" s="190" t="s">
        <v>68</v>
      </c>
      <c r="AU97" s="190" t="s">
        <v>69</v>
      </c>
      <c r="AY97" s="189" t="s">
        <v>153</v>
      </c>
      <c r="BK97" s="191">
        <f>BK98+BK100+BK102+BK104</f>
        <v>0</v>
      </c>
    </row>
    <row r="98" spans="1:65" s="12" customFormat="1" ht="22.9" customHeight="1">
      <c r="B98" s="178"/>
      <c r="C98" s="179"/>
      <c r="D98" s="180" t="s">
        <v>68</v>
      </c>
      <c r="E98" s="192" t="s">
        <v>76</v>
      </c>
      <c r="F98" s="192" t="s">
        <v>1217</v>
      </c>
      <c r="G98" s="179"/>
      <c r="H98" s="179"/>
      <c r="I98" s="182"/>
      <c r="J98" s="193">
        <f>BK98</f>
        <v>0</v>
      </c>
      <c r="K98" s="179"/>
      <c r="L98" s="184"/>
      <c r="M98" s="185"/>
      <c r="N98" s="186"/>
      <c r="O98" s="186"/>
      <c r="P98" s="187">
        <f>P99</f>
        <v>0</v>
      </c>
      <c r="Q98" s="186"/>
      <c r="R98" s="187">
        <f>R99</f>
        <v>0</v>
      </c>
      <c r="S98" s="186"/>
      <c r="T98" s="188">
        <f>T99</f>
        <v>1.3</v>
      </c>
      <c r="AR98" s="189" t="s">
        <v>76</v>
      </c>
      <c r="AT98" s="190" t="s">
        <v>68</v>
      </c>
      <c r="AU98" s="190" t="s">
        <v>76</v>
      </c>
      <c r="AY98" s="189" t="s">
        <v>153</v>
      </c>
      <c r="BK98" s="191">
        <f>BK99</f>
        <v>0</v>
      </c>
    </row>
    <row r="99" spans="1:65" s="2" customFormat="1" ht="60" customHeight="1">
      <c r="A99" s="36"/>
      <c r="B99" s="37"/>
      <c r="C99" s="194" t="s">
        <v>76</v>
      </c>
      <c r="D99" s="194" t="s">
        <v>155</v>
      </c>
      <c r="E99" s="195" t="s">
        <v>1772</v>
      </c>
      <c r="F99" s="196" t="s">
        <v>1773</v>
      </c>
      <c r="G99" s="197" t="s">
        <v>208</v>
      </c>
      <c r="H99" s="198">
        <v>5</v>
      </c>
      <c r="I99" s="199"/>
      <c r="J99" s="200">
        <f>ROUND(I99*H99,2)</f>
        <v>0</v>
      </c>
      <c r="K99" s="196" t="s">
        <v>20</v>
      </c>
      <c r="L99" s="41"/>
      <c r="M99" s="201" t="s">
        <v>20</v>
      </c>
      <c r="N99" s="202" t="s">
        <v>40</v>
      </c>
      <c r="O99" s="66"/>
      <c r="P99" s="203">
        <f>O99*H99</f>
        <v>0</v>
      </c>
      <c r="Q99" s="203">
        <v>0</v>
      </c>
      <c r="R99" s="203">
        <f>Q99*H99</f>
        <v>0</v>
      </c>
      <c r="S99" s="203">
        <v>0.26</v>
      </c>
      <c r="T99" s="204">
        <f>S99*H99</f>
        <v>1.3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160</v>
      </c>
      <c r="AT99" s="205" t="s">
        <v>155</v>
      </c>
      <c r="AU99" s="205" t="s">
        <v>78</v>
      </c>
      <c r="AY99" s="19" t="s">
        <v>153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9" t="s">
        <v>76</v>
      </c>
      <c r="BK99" s="206">
        <f>ROUND(I99*H99,2)</f>
        <v>0</v>
      </c>
      <c r="BL99" s="19" t="s">
        <v>160</v>
      </c>
      <c r="BM99" s="205" t="s">
        <v>1774</v>
      </c>
    </row>
    <row r="100" spans="1:65" s="12" customFormat="1" ht="22.9" customHeight="1">
      <c r="B100" s="178"/>
      <c r="C100" s="179"/>
      <c r="D100" s="180" t="s">
        <v>68</v>
      </c>
      <c r="E100" s="192" t="s">
        <v>160</v>
      </c>
      <c r="F100" s="192" t="s">
        <v>310</v>
      </c>
      <c r="G100" s="179"/>
      <c r="H100" s="179"/>
      <c r="I100" s="182"/>
      <c r="J100" s="193">
        <f>BK100</f>
        <v>0</v>
      </c>
      <c r="K100" s="179"/>
      <c r="L100" s="184"/>
      <c r="M100" s="185"/>
      <c r="N100" s="186"/>
      <c r="O100" s="186"/>
      <c r="P100" s="187">
        <f>P101</f>
        <v>0</v>
      </c>
      <c r="Q100" s="186"/>
      <c r="R100" s="187">
        <f>R101</f>
        <v>0</v>
      </c>
      <c r="S100" s="186"/>
      <c r="T100" s="188">
        <f>T101</f>
        <v>0</v>
      </c>
      <c r="AR100" s="189" t="s">
        <v>76</v>
      </c>
      <c r="AT100" s="190" t="s">
        <v>68</v>
      </c>
      <c r="AU100" s="190" t="s">
        <v>76</v>
      </c>
      <c r="AY100" s="189" t="s">
        <v>153</v>
      </c>
      <c r="BK100" s="191">
        <f>BK101</f>
        <v>0</v>
      </c>
    </row>
    <row r="101" spans="1:65" s="2" customFormat="1" ht="36" customHeight="1">
      <c r="A101" s="36"/>
      <c r="B101" s="37"/>
      <c r="C101" s="194" t="s">
        <v>78</v>
      </c>
      <c r="D101" s="194" t="s">
        <v>155</v>
      </c>
      <c r="E101" s="195" t="s">
        <v>1775</v>
      </c>
      <c r="F101" s="196" t="s">
        <v>1776</v>
      </c>
      <c r="G101" s="197" t="s">
        <v>208</v>
      </c>
      <c r="H101" s="198">
        <v>5</v>
      </c>
      <c r="I101" s="199"/>
      <c r="J101" s="200">
        <f>ROUND(I101*H101,2)</f>
        <v>0</v>
      </c>
      <c r="K101" s="196" t="s">
        <v>20</v>
      </c>
      <c r="L101" s="41"/>
      <c r="M101" s="201" t="s">
        <v>20</v>
      </c>
      <c r="N101" s="202" t="s">
        <v>40</v>
      </c>
      <c r="O101" s="66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160</v>
      </c>
      <c r="AT101" s="205" t="s">
        <v>155</v>
      </c>
      <c r="AU101" s="205" t="s">
        <v>78</v>
      </c>
      <c r="AY101" s="19" t="s">
        <v>153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9" t="s">
        <v>76</v>
      </c>
      <c r="BK101" s="206">
        <f>ROUND(I101*H101,2)</f>
        <v>0</v>
      </c>
      <c r="BL101" s="19" t="s">
        <v>160</v>
      </c>
      <c r="BM101" s="205" t="s">
        <v>1777</v>
      </c>
    </row>
    <row r="102" spans="1:65" s="12" customFormat="1" ht="22.9" customHeight="1">
      <c r="B102" s="178"/>
      <c r="C102" s="179"/>
      <c r="D102" s="180" t="s">
        <v>68</v>
      </c>
      <c r="E102" s="192" t="s">
        <v>193</v>
      </c>
      <c r="F102" s="192" t="s">
        <v>1247</v>
      </c>
      <c r="G102" s="179"/>
      <c r="H102" s="179"/>
      <c r="I102" s="182"/>
      <c r="J102" s="193">
        <f>BK102</f>
        <v>0</v>
      </c>
      <c r="K102" s="179"/>
      <c r="L102" s="184"/>
      <c r="M102" s="185"/>
      <c r="N102" s="186"/>
      <c r="O102" s="186"/>
      <c r="P102" s="187">
        <f>P103</f>
        <v>0</v>
      </c>
      <c r="Q102" s="186"/>
      <c r="R102" s="187">
        <f>R103</f>
        <v>0.42125000000000001</v>
      </c>
      <c r="S102" s="186"/>
      <c r="T102" s="188">
        <f>T103</f>
        <v>0</v>
      </c>
      <c r="AR102" s="189" t="s">
        <v>76</v>
      </c>
      <c r="AT102" s="190" t="s">
        <v>68</v>
      </c>
      <c r="AU102" s="190" t="s">
        <v>76</v>
      </c>
      <c r="AY102" s="189" t="s">
        <v>153</v>
      </c>
      <c r="BK102" s="191">
        <f>BK103</f>
        <v>0</v>
      </c>
    </row>
    <row r="103" spans="1:65" s="2" customFormat="1" ht="72" customHeight="1">
      <c r="A103" s="36"/>
      <c r="B103" s="37"/>
      <c r="C103" s="194" t="s">
        <v>92</v>
      </c>
      <c r="D103" s="194" t="s">
        <v>155</v>
      </c>
      <c r="E103" s="195" t="s">
        <v>1778</v>
      </c>
      <c r="F103" s="196" t="s">
        <v>1779</v>
      </c>
      <c r="G103" s="197" t="s">
        <v>208</v>
      </c>
      <c r="H103" s="198">
        <v>5</v>
      </c>
      <c r="I103" s="199"/>
      <c r="J103" s="200">
        <f>ROUND(I103*H103,2)</f>
        <v>0</v>
      </c>
      <c r="K103" s="196" t="s">
        <v>20</v>
      </c>
      <c r="L103" s="41"/>
      <c r="M103" s="201" t="s">
        <v>20</v>
      </c>
      <c r="N103" s="202" t="s">
        <v>40</v>
      </c>
      <c r="O103" s="66"/>
      <c r="P103" s="203">
        <f>O103*H103</f>
        <v>0</v>
      </c>
      <c r="Q103" s="203">
        <v>8.4250000000000005E-2</v>
      </c>
      <c r="R103" s="203">
        <f>Q103*H103</f>
        <v>0.42125000000000001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160</v>
      </c>
      <c r="AT103" s="205" t="s">
        <v>155</v>
      </c>
      <c r="AU103" s="205" t="s">
        <v>78</v>
      </c>
      <c r="AY103" s="19" t="s">
        <v>153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9" t="s">
        <v>76</v>
      </c>
      <c r="BK103" s="206">
        <f>ROUND(I103*H103,2)</f>
        <v>0</v>
      </c>
      <c r="BL103" s="19" t="s">
        <v>160</v>
      </c>
      <c r="BM103" s="205" t="s">
        <v>1780</v>
      </c>
    </row>
    <row r="104" spans="1:65" s="12" customFormat="1" ht="22.9" customHeight="1">
      <c r="B104" s="178"/>
      <c r="C104" s="179"/>
      <c r="D104" s="180" t="s">
        <v>68</v>
      </c>
      <c r="E104" s="192" t="s">
        <v>221</v>
      </c>
      <c r="F104" s="192" t="s">
        <v>432</v>
      </c>
      <c r="G104" s="179"/>
      <c r="H104" s="179"/>
      <c r="I104" s="182"/>
      <c r="J104" s="193">
        <f>BK104</f>
        <v>0</v>
      </c>
      <c r="K104" s="179"/>
      <c r="L104" s="184"/>
      <c r="M104" s="185"/>
      <c r="N104" s="186"/>
      <c r="O104" s="186"/>
      <c r="P104" s="187">
        <f>SUM(P105:P106)</f>
        <v>0</v>
      </c>
      <c r="Q104" s="186"/>
      <c r="R104" s="187">
        <f>SUM(R105:R106)</f>
        <v>9.0000000000000008E-4</v>
      </c>
      <c r="S104" s="186"/>
      <c r="T104" s="188">
        <f>SUM(T105:T106)</f>
        <v>0.03</v>
      </c>
      <c r="AR104" s="189" t="s">
        <v>76</v>
      </c>
      <c r="AT104" s="190" t="s">
        <v>68</v>
      </c>
      <c r="AU104" s="190" t="s">
        <v>76</v>
      </c>
      <c r="AY104" s="189" t="s">
        <v>153</v>
      </c>
      <c r="BK104" s="191">
        <f>SUM(BK105:BK106)</f>
        <v>0</v>
      </c>
    </row>
    <row r="105" spans="1:65" s="2" customFormat="1" ht="24" customHeight="1">
      <c r="A105" s="36"/>
      <c r="B105" s="37"/>
      <c r="C105" s="194" t="s">
        <v>160</v>
      </c>
      <c r="D105" s="194" t="s">
        <v>155</v>
      </c>
      <c r="E105" s="195" t="s">
        <v>1781</v>
      </c>
      <c r="F105" s="196" t="s">
        <v>1782</v>
      </c>
      <c r="G105" s="197" t="s">
        <v>274</v>
      </c>
      <c r="H105" s="198">
        <v>10</v>
      </c>
      <c r="I105" s="199"/>
      <c r="J105" s="200">
        <f>ROUND(I105*H105,2)</f>
        <v>0</v>
      </c>
      <c r="K105" s="196" t="s">
        <v>20</v>
      </c>
      <c r="L105" s="41"/>
      <c r="M105" s="201" t="s">
        <v>20</v>
      </c>
      <c r="N105" s="202" t="s">
        <v>40</v>
      </c>
      <c r="O105" s="66"/>
      <c r="P105" s="203">
        <f>O105*H105</f>
        <v>0</v>
      </c>
      <c r="Q105" s="203">
        <v>9.0000000000000006E-5</v>
      </c>
      <c r="R105" s="203">
        <f>Q105*H105</f>
        <v>9.0000000000000008E-4</v>
      </c>
      <c r="S105" s="203">
        <v>3.0000000000000001E-3</v>
      </c>
      <c r="T105" s="204">
        <f>S105*H105</f>
        <v>0.03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160</v>
      </c>
      <c r="AT105" s="205" t="s">
        <v>155</v>
      </c>
      <c r="AU105" s="205" t="s">
        <v>78</v>
      </c>
      <c r="AY105" s="19" t="s">
        <v>153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9" t="s">
        <v>76</v>
      </c>
      <c r="BK105" s="206">
        <f>ROUND(I105*H105,2)</f>
        <v>0</v>
      </c>
      <c r="BL105" s="19" t="s">
        <v>160</v>
      </c>
      <c r="BM105" s="205" t="s">
        <v>1783</v>
      </c>
    </row>
    <row r="106" spans="1:65" s="2" customFormat="1" ht="19.5">
      <c r="A106" s="36"/>
      <c r="B106" s="37"/>
      <c r="C106" s="38"/>
      <c r="D106" s="209" t="s">
        <v>315</v>
      </c>
      <c r="E106" s="38"/>
      <c r="F106" s="251" t="s">
        <v>1784</v>
      </c>
      <c r="G106" s="38"/>
      <c r="H106" s="38"/>
      <c r="I106" s="117"/>
      <c r="J106" s="38"/>
      <c r="K106" s="38"/>
      <c r="L106" s="41"/>
      <c r="M106" s="269"/>
      <c r="N106" s="270"/>
      <c r="O106" s="266"/>
      <c r="P106" s="266"/>
      <c r="Q106" s="266"/>
      <c r="R106" s="266"/>
      <c r="S106" s="266"/>
      <c r="T106" s="271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315</v>
      </c>
      <c r="AU106" s="19" t="s">
        <v>78</v>
      </c>
    </row>
    <row r="107" spans="1:65" s="2" customFormat="1" ht="6.95" customHeight="1">
      <c r="A107" s="36"/>
      <c r="B107" s="49"/>
      <c r="C107" s="50"/>
      <c r="D107" s="50"/>
      <c r="E107" s="50"/>
      <c r="F107" s="50"/>
      <c r="G107" s="50"/>
      <c r="H107" s="50"/>
      <c r="I107" s="144"/>
      <c r="J107" s="50"/>
      <c r="K107" s="50"/>
      <c r="L107" s="41"/>
      <c r="M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</sheetData>
  <sheetProtection algorithmName="SHA-512" hashValue="q0sBvzdItdOmHCisKsdsTBliQxl/Ojxqqfz5fzRROtOxWzWjij24tdUMI5HLumEN1GlPlJ8qkCFrm6LNWoky6A==" saltValue="BZtRWujMVx/pKPot15GV65khPVa5RTFUKKAxD/td2DYXLfh7hE0DlseOMcYicM52cTv2mbe2glQy7Rk8wrkcAg==" spinCount="100000" sheet="1" objects="1" scenarios="1" formatColumns="0" formatRows="0" autoFilter="0"/>
  <autoFilter ref="C95:K106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98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114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1785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ROUND(J100,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ROUND((SUM(BE100:BE266)),  2)</f>
        <v>0</v>
      </c>
      <c r="G35" s="36"/>
      <c r="H35" s="36"/>
      <c r="I35" s="133">
        <v>0.21</v>
      </c>
      <c r="J35" s="132">
        <f>ROUND(((SUM(BE100:BE266))*I35),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ROUND((SUM(BF100:BF266)),  2)</f>
        <v>0</v>
      </c>
      <c r="G36" s="36"/>
      <c r="H36" s="36"/>
      <c r="I36" s="133">
        <v>0.15</v>
      </c>
      <c r="J36" s="132">
        <f>ROUND(((SUM(BF100:BF266))*I36),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ROUND((SUM(BG100:BG266)),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ROUND((SUM(BH100:BH266)),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ROUND((SUM(BI100:BI266)),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114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04 - Ústřední vytápění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J100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J101</f>
        <v>0</v>
      </c>
      <c r="K64" s="154"/>
      <c r="L64" s="159"/>
    </row>
    <row r="65" spans="1:31" s="10" customFormat="1" ht="19.899999999999999" customHeight="1">
      <c r="B65" s="160"/>
      <c r="C65" s="99"/>
      <c r="D65" s="161" t="s">
        <v>1210</v>
      </c>
      <c r="E65" s="162"/>
      <c r="F65" s="162"/>
      <c r="G65" s="162"/>
      <c r="H65" s="162"/>
      <c r="I65" s="163"/>
      <c r="J65" s="164">
        <f>J102</f>
        <v>0</v>
      </c>
      <c r="K65" s="99"/>
      <c r="L65" s="165"/>
    </row>
    <row r="66" spans="1:31" s="10" customFormat="1" ht="19.899999999999999" customHeight="1">
      <c r="B66" s="160"/>
      <c r="C66" s="99"/>
      <c r="D66" s="161" t="s">
        <v>124</v>
      </c>
      <c r="E66" s="162"/>
      <c r="F66" s="162"/>
      <c r="G66" s="162"/>
      <c r="H66" s="162"/>
      <c r="I66" s="163"/>
      <c r="J66" s="164">
        <f>J112</f>
        <v>0</v>
      </c>
      <c r="K66" s="99"/>
      <c r="L66" s="165"/>
    </row>
    <row r="67" spans="1:31" s="10" customFormat="1" ht="19.899999999999999" customHeight="1">
      <c r="B67" s="160"/>
      <c r="C67" s="99"/>
      <c r="D67" s="161" t="s">
        <v>125</v>
      </c>
      <c r="E67" s="162"/>
      <c r="F67" s="162"/>
      <c r="G67" s="162"/>
      <c r="H67" s="162"/>
      <c r="I67" s="163"/>
      <c r="J67" s="164">
        <f>J121</f>
        <v>0</v>
      </c>
      <c r="K67" s="99"/>
      <c r="L67" s="165"/>
    </row>
    <row r="68" spans="1:31" s="10" customFormat="1" ht="19.899999999999999" customHeight="1">
      <c r="B68" s="160"/>
      <c r="C68" s="99"/>
      <c r="D68" s="161" t="s">
        <v>126</v>
      </c>
      <c r="E68" s="162"/>
      <c r="F68" s="162"/>
      <c r="G68" s="162"/>
      <c r="H68" s="162"/>
      <c r="I68" s="163"/>
      <c r="J68" s="164">
        <f>J132</f>
        <v>0</v>
      </c>
      <c r="K68" s="99"/>
      <c r="L68" s="165"/>
    </row>
    <row r="69" spans="1:31" s="10" customFormat="1" ht="19.899999999999999" customHeight="1">
      <c r="B69" s="160"/>
      <c r="C69" s="99"/>
      <c r="D69" s="161" t="s">
        <v>127</v>
      </c>
      <c r="E69" s="162"/>
      <c r="F69" s="162"/>
      <c r="G69" s="162"/>
      <c r="H69" s="162"/>
      <c r="I69" s="163"/>
      <c r="J69" s="164">
        <f>J139</f>
        <v>0</v>
      </c>
      <c r="K69" s="99"/>
      <c r="L69" s="165"/>
    </row>
    <row r="70" spans="1:31" s="9" customFormat="1" ht="24.95" customHeight="1">
      <c r="B70" s="153"/>
      <c r="C70" s="154"/>
      <c r="D70" s="155" t="s">
        <v>128</v>
      </c>
      <c r="E70" s="156"/>
      <c r="F70" s="156"/>
      <c r="G70" s="156"/>
      <c r="H70" s="156"/>
      <c r="I70" s="157"/>
      <c r="J70" s="158">
        <f>J143</f>
        <v>0</v>
      </c>
      <c r="K70" s="154"/>
      <c r="L70" s="159"/>
    </row>
    <row r="71" spans="1:31" s="10" customFormat="1" ht="19.899999999999999" customHeight="1">
      <c r="B71" s="160"/>
      <c r="C71" s="99"/>
      <c r="D71" s="161" t="s">
        <v>1786</v>
      </c>
      <c r="E71" s="162"/>
      <c r="F71" s="162"/>
      <c r="G71" s="162"/>
      <c r="H71" s="162"/>
      <c r="I71" s="163"/>
      <c r="J71" s="164">
        <f>J144</f>
        <v>0</v>
      </c>
      <c r="K71" s="99"/>
      <c r="L71" s="165"/>
    </row>
    <row r="72" spans="1:31" s="10" customFormat="1" ht="19.899999999999999" customHeight="1">
      <c r="B72" s="160"/>
      <c r="C72" s="99"/>
      <c r="D72" s="161" t="s">
        <v>1787</v>
      </c>
      <c r="E72" s="162"/>
      <c r="F72" s="162"/>
      <c r="G72" s="162"/>
      <c r="H72" s="162"/>
      <c r="I72" s="163"/>
      <c r="J72" s="164">
        <f>J147</f>
        <v>0</v>
      </c>
      <c r="K72" s="99"/>
      <c r="L72" s="165"/>
    </row>
    <row r="73" spans="1:31" s="10" customFormat="1" ht="19.899999999999999" customHeight="1">
      <c r="B73" s="160"/>
      <c r="C73" s="99"/>
      <c r="D73" s="161" t="s">
        <v>1788</v>
      </c>
      <c r="E73" s="162"/>
      <c r="F73" s="162"/>
      <c r="G73" s="162"/>
      <c r="H73" s="162"/>
      <c r="I73" s="163"/>
      <c r="J73" s="164">
        <f>J178</f>
        <v>0</v>
      </c>
      <c r="K73" s="99"/>
      <c r="L73" s="165"/>
    </row>
    <row r="74" spans="1:31" s="10" customFormat="1" ht="19.899999999999999" customHeight="1">
      <c r="B74" s="160"/>
      <c r="C74" s="99"/>
      <c r="D74" s="161" t="s">
        <v>1789</v>
      </c>
      <c r="E74" s="162"/>
      <c r="F74" s="162"/>
      <c r="G74" s="162"/>
      <c r="H74" s="162"/>
      <c r="I74" s="163"/>
      <c r="J74" s="164">
        <f>J200</f>
        <v>0</v>
      </c>
      <c r="K74" s="99"/>
      <c r="L74" s="165"/>
    </row>
    <row r="75" spans="1:31" s="10" customFormat="1" ht="19.899999999999999" customHeight="1">
      <c r="B75" s="160"/>
      <c r="C75" s="99"/>
      <c r="D75" s="161" t="s">
        <v>131</v>
      </c>
      <c r="E75" s="162"/>
      <c r="F75" s="162"/>
      <c r="G75" s="162"/>
      <c r="H75" s="162"/>
      <c r="I75" s="163"/>
      <c r="J75" s="164">
        <f>J244</f>
        <v>0</v>
      </c>
      <c r="K75" s="99"/>
      <c r="L75" s="165"/>
    </row>
    <row r="76" spans="1:31" s="10" customFormat="1" ht="19.899999999999999" customHeight="1">
      <c r="B76" s="160"/>
      <c r="C76" s="99"/>
      <c r="D76" s="161" t="s">
        <v>135</v>
      </c>
      <c r="E76" s="162"/>
      <c r="F76" s="162"/>
      <c r="G76" s="162"/>
      <c r="H76" s="162"/>
      <c r="I76" s="163"/>
      <c r="J76" s="164">
        <f>J249</f>
        <v>0</v>
      </c>
      <c r="K76" s="99"/>
      <c r="L76" s="165"/>
    </row>
    <row r="77" spans="1:31" s="10" customFormat="1" ht="19.899999999999999" customHeight="1">
      <c r="B77" s="160"/>
      <c r="C77" s="99"/>
      <c r="D77" s="161" t="s">
        <v>136</v>
      </c>
      <c r="E77" s="162"/>
      <c r="F77" s="162"/>
      <c r="G77" s="162"/>
      <c r="H77" s="162"/>
      <c r="I77" s="163"/>
      <c r="J77" s="164">
        <f>J255</f>
        <v>0</v>
      </c>
      <c r="K77" s="99"/>
      <c r="L77" s="165"/>
    </row>
    <row r="78" spans="1:31" s="9" customFormat="1" ht="24.95" customHeight="1">
      <c r="B78" s="153"/>
      <c r="C78" s="154"/>
      <c r="D78" s="155" t="s">
        <v>1790</v>
      </c>
      <c r="E78" s="156"/>
      <c r="F78" s="156"/>
      <c r="G78" s="156"/>
      <c r="H78" s="156"/>
      <c r="I78" s="157"/>
      <c r="J78" s="158">
        <f>J264</f>
        <v>0</v>
      </c>
      <c r="K78" s="154"/>
      <c r="L78" s="159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117"/>
      <c r="J79" s="38"/>
      <c r="K79" s="38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144"/>
      <c r="J80" s="50"/>
      <c r="K80" s="50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147"/>
      <c r="J84" s="52"/>
      <c r="K84" s="52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138</v>
      </c>
      <c r="D85" s="38"/>
      <c r="E85" s="38"/>
      <c r="F85" s="38"/>
      <c r="G85" s="38"/>
      <c r="H85" s="38"/>
      <c r="I85" s="117"/>
      <c r="J85" s="38"/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7"/>
      <c r="J86" s="38"/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17</v>
      </c>
      <c r="D87" s="38"/>
      <c r="E87" s="38"/>
      <c r="F87" s="38"/>
      <c r="G87" s="38"/>
      <c r="H87" s="38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402" t="str">
        <f>E7</f>
        <v>Oprava VB Přerov</v>
      </c>
      <c r="F88" s="403"/>
      <c r="G88" s="403"/>
      <c r="H88" s="403"/>
      <c r="I88" s="117"/>
      <c r="J88" s="38"/>
      <c r="K88" s="38"/>
      <c r="L88" s="11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113</v>
      </c>
      <c r="D89" s="24"/>
      <c r="E89" s="24"/>
      <c r="F89" s="24"/>
      <c r="G89" s="24"/>
      <c r="H89" s="24"/>
      <c r="I89" s="110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402" t="s">
        <v>114</v>
      </c>
      <c r="F90" s="404"/>
      <c r="G90" s="404"/>
      <c r="H90" s="404"/>
      <c r="I90" s="117"/>
      <c r="J90" s="38"/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115</v>
      </c>
      <c r="D91" s="38"/>
      <c r="E91" s="38"/>
      <c r="F91" s="38"/>
      <c r="G91" s="38"/>
      <c r="H91" s="38"/>
      <c r="I91" s="117"/>
      <c r="J91" s="38"/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70" t="str">
        <f>E11</f>
        <v>č. 04 - Ústřední vytápění</v>
      </c>
      <c r="F92" s="404"/>
      <c r="G92" s="404"/>
      <c r="H92" s="404"/>
      <c r="I92" s="117"/>
      <c r="J92" s="38"/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117"/>
      <c r="J93" s="38"/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22</v>
      </c>
      <c r="D94" s="38"/>
      <c r="E94" s="38"/>
      <c r="F94" s="29" t="str">
        <f>F14</f>
        <v xml:space="preserve"> </v>
      </c>
      <c r="G94" s="38"/>
      <c r="H94" s="38"/>
      <c r="I94" s="119" t="s">
        <v>24</v>
      </c>
      <c r="J94" s="61">
        <f>IF(J14="","",J14)</f>
        <v>0</v>
      </c>
      <c r="K94" s="38"/>
      <c r="L94" s="11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117"/>
      <c r="J95" s="38"/>
      <c r="K95" s="38"/>
      <c r="L95" s="11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E17</f>
        <v xml:space="preserve"> </v>
      </c>
      <c r="G96" s="38"/>
      <c r="H96" s="38"/>
      <c r="I96" s="119" t="s">
        <v>30</v>
      </c>
      <c r="J96" s="34" t="str">
        <f>E23</f>
        <v xml:space="preserve"> </v>
      </c>
      <c r="K96" s="38"/>
      <c r="L96" s="11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28</v>
      </c>
      <c r="D97" s="38"/>
      <c r="E97" s="38"/>
      <c r="F97" s="29" t="str">
        <f>IF(E20="","",E20)</f>
        <v>Vyplň údaj</v>
      </c>
      <c r="G97" s="38"/>
      <c r="H97" s="38"/>
      <c r="I97" s="119" t="s">
        <v>32</v>
      </c>
      <c r="J97" s="34" t="str">
        <f>E26</f>
        <v xml:space="preserve"> </v>
      </c>
      <c r="K97" s="38"/>
      <c r="L97" s="11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117"/>
      <c r="J98" s="38"/>
      <c r="K98" s="38"/>
      <c r="L98" s="11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66"/>
      <c r="B99" s="167"/>
      <c r="C99" s="168" t="s">
        <v>139</v>
      </c>
      <c r="D99" s="169" t="s">
        <v>54</v>
      </c>
      <c r="E99" s="169" t="s">
        <v>50</v>
      </c>
      <c r="F99" s="169" t="s">
        <v>51</v>
      </c>
      <c r="G99" s="169" t="s">
        <v>140</v>
      </c>
      <c r="H99" s="169" t="s">
        <v>141</v>
      </c>
      <c r="I99" s="170" t="s">
        <v>142</v>
      </c>
      <c r="J99" s="169" t="s">
        <v>119</v>
      </c>
      <c r="K99" s="171" t="s">
        <v>143</v>
      </c>
      <c r="L99" s="172"/>
      <c r="M99" s="70" t="s">
        <v>20</v>
      </c>
      <c r="N99" s="71" t="s">
        <v>39</v>
      </c>
      <c r="O99" s="71" t="s">
        <v>144</v>
      </c>
      <c r="P99" s="71" t="s">
        <v>145</v>
      </c>
      <c r="Q99" s="71" t="s">
        <v>146</v>
      </c>
      <c r="R99" s="71" t="s">
        <v>147</v>
      </c>
      <c r="S99" s="71" t="s">
        <v>148</v>
      </c>
      <c r="T99" s="72" t="s">
        <v>149</v>
      </c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</row>
    <row r="100" spans="1:65" s="2" customFormat="1" ht="22.9" customHeight="1">
      <c r="A100" s="36"/>
      <c r="B100" s="37"/>
      <c r="C100" s="77" t="s">
        <v>150</v>
      </c>
      <c r="D100" s="38"/>
      <c r="E100" s="38"/>
      <c r="F100" s="38"/>
      <c r="G100" s="38"/>
      <c r="H100" s="38"/>
      <c r="I100" s="117"/>
      <c r="J100" s="173">
        <f>BK100</f>
        <v>0</v>
      </c>
      <c r="K100" s="38"/>
      <c r="L100" s="41"/>
      <c r="M100" s="73"/>
      <c r="N100" s="174"/>
      <c r="O100" s="74"/>
      <c r="P100" s="175">
        <f>P101+P143+P264</f>
        <v>0</v>
      </c>
      <c r="Q100" s="74"/>
      <c r="R100" s="175">
        <f>R101+R143+R264</f>
        <v>6.0892638043999998</v>
      </c>
      <c r="S100" s="74"/>
      <c r="T100" s="176">
        <f>T101+T143+T264</f>
        <v>8.8786679799999995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68</v>
      </c>
      <c r="AU100" s="19" t="s">
        <v>120</v>
      </c>
      <c r="BK100" s="177">
        <f>BK101+BK143+BK264</f>
        <v>0</v>
      </c>
    </row>
    <row r="101" spans="1:65" s="12" customFormat="1" ht="25.9" customHeight="1">
      <c r="B101" s="178"/>
      <c r="C101" s="179"/>
      <c r="D101" s="180" t="s">
        <v>68</v>
      </c>
      <c r="E101" s="181" t="s">
        <v>151</v>
      </c>
      <c r="F101" s="181" t="s">
        <v>152</v>
      </c>
      <c r="G101" s="179"/>
      <c r="H101" s="179"/>
      <c r="I101" s="182"/>
      <c r="J101" s="183">
        <f>BK101</f>
        <v>0</v>
      </c>
      <c r="K101" s="179"/>
      <c r="L101" s="184"/>
      <c r="M101" s="185"/>
      <c r="N101" s="186"/>
      <c r="O101" s="186"/>
      <c r="P101" s="187">
        <f>P102+P112+P121+P132+P139</f>
        <v>0</v>
      </c>
      <c r="Q101" s="186"/>
      <c r="R101" s="187">
        <f>R102+R112+R121+R132+R139</f>
        <v>2.0123380999999996</v>
      </c>
      <c r="S101" s="186"/>
      <c r="T101" s="188">
        <f>T102+T112+T121+T132+T139</f>
        <v>1.86</v>
      </c>
      <c r="AR101" s="189" t="s">
        <v>76</v>
      </c>
      <c r="AT101" s="190" t="s">
        <v>68</v>
      </c>
      <c r="AU101" s="190" t="s">
        <v>69</v>
      </c>
      <c r="AY101" s="189" t="s">
        <v>153</v>
      </c>
      <c r="BK101" s="191">
        <f>BK102+BK112+BK121+BK132+BK139</f>
        <v>0</v>
      </c>
    </row>
    <row r="102" spans="1:65" s="12" customFormat="1" ht="22.9" customHeight="1">
      <c r="B102" s="178"/>
      <c r="C102" s="179"/>
      <c r="D102" s="180" t="s">
        <v>68</v>
      </c>
      <c r="E102" s="192" t="s">
        <v>76</v>
      </c>
      <c r="F102" s="192" t="s">
        <v>1217</v>
      </c>
      <c r="G102" s="179"/>
      <c r="H102" s="179"/>
      <c r="I102" s="182"/>
      <c r="J102" s="193">
        <f>BK102</f>
        <v>0</v>
      </c>
      <c r="K102" s="179"/>
      <c r="L102" s="184"/>
      <c r="M102" s="185"/>
      <c r="N102" s="186"/>
      <c r="O102" s="186"/>
      <c r="P102" s="187">
        <f>SUM(P103:P111)</f>
        <v>0</v>
      </c>
      <c r="Q102" s="186"/>
      <c r="R102" s="187">
        <f>SUM(R103:R111)</f>
        <v>0.53939250000000005</v>
      </c>
      <c r="S102" s="186"/>
      <c r="T102" s="188">
        <f>SUM(T103:T111)</f>
        <v>1.53</v>
      </c>
      <c r="AR102" s="189" t="s">
        <v>76</v>
      </c>
      <c r="AT102" s="190" t="s">
        <v>68</v>
      </c>
      <c r="AU102" s="190" t="s">
        <v>76</v>
      </c>
      <c r="AY102" s="189" t="s">
        <v>153</v>
      </c>
      <c r="BK102" s="191">
        <f>SUM(BK103:BK111)</f>
        <v>0</v>
      </c>
    </row>
    <row r="103" spans="1:65" s="2" customFormat="1" ht="72" customHeight="1">
      <c r="A103" s="36"/>
      <c r="B103" s="37"/>
      <c r="C103" s="194" t="s">
        <v>76</v>
      </c>
      <c r="D103" s="194" t="s">
        <v>155</v>
      </c>
      <c r="E103" s="195" t="s">
        <v>1791</v>
      </c>
      <c r="F103" s="196" t="s">
        <v>1792</v>
      </c>
      <c r="G103" s="197" t="s">
        <v>208</v>
      </c>
      <c r="H103" s="198">
        <v>6</v>
      </c>
      <c r="I103" s="199"/>
      <c r="J103" s="200">
        <f t="shared" ref="J103:J110" si="0">ROUND(I103*H103,2)</f>
        <v>0</v>
      </c>
      <c r="K103" s="196" t="s">
        <v>20</v>
      </c>
      <c r="L103" s="41"/>
      <c r="M103" s="201" t="s">
        <v>20</v>
      </c>
      <c r="N103" s="202" t="s">
        <v>40</v>
      </c>
      <c r="O103" s="66"/>
      <c r="P103" s="203">
        <f t="shared" ref="P103:P110" si="1">O103*H103</f>
        <v>0</v>
      </c>
      <c r="Q103" s="203">
        <v>0</v>
      </c>
      <c r="R103" s="203">
        <f t="shared" ref="R103:R110" si="2">Q103*H103</f>
        <v>0</v>
      </c>
      <c r="S103" s="203">
        <v>0.255</v>
      </c>
      <c r="T103" s="204">
        <f t="shared" ref="T103:T110" si="3">S103*H103</f>
        <v>1.53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160</v>
      </c>
      <c r="AT103" s="205" t="s">
        <v>155</v>
      </c>
      <c r="AU103" s="205" t="s">
        <v>78</v>
      </c>
      <c r="AY103" s="19" t="s">
        <v>153</v>
      </c>
      <c r="BE103" s="206">
        <f t="shared" ref="BE103:BE110" si="4">IF(N103="základní",J103,0)</f>
        <v>0</v>
      </c>
      <c r="BF103" s="206">
        <f t="shared" ref="BF103:BF110" si="5">IF(N103="snížená",J103,0)</f>
        <v>0</v>
      </c>
      <c r="BG103" s="206">
        <f t="shared" ref="BG103:BG110" si="6">IF(N103="zákl. přenesená",J103,0)</f>
        <v>0</v>
      </c>
      <c r="BH103" s="206">
        <f t="shared" ref="BH103:BH110" si="7">IF(N103="sníž. přenesená",J103,0)</f>
        <v>0</v>
      </c>
      <c r="BI103" s="206">
        <f t="shared" ref="BI103:BI110" si="8">IF(N103="nulová",J103,0)</f>
        <v>0</v>
      </c>
      <c r="BJ103" s="19" t="s">
        <v>76</v>
      </c>
      <c r="BK103" s="206">
        <f t="shared" ref="BK103:BK110" si="9">ROUND(I103*H103,2)</f>
        <v>0</v>
      </c>
      <c r="BL103" s="19" t="s">
        <v>160</v>
      </c>
      <c r="BM103" s="205" t="s">
        <v>1793</v>
      </c>
    </row>
    <row r="104" spans="1:65" s="2" customFormat="1" ht="84" customHeight="1">
      <c r="A104" s="36"/>
      <c r="B104" s="37"/>
      <c r="C104" s="194" t="s">
        <v>78</v>
      </c>
      <c r="D104" s="194" t="s">
        <v>155</v>
      </c>
      <c r="E104" s="195" t="s">
        <v>1794</v>
      </c>
      <c r="F104" s="196" t="s">
        <v>1795</v>
      </c>
      <c r="G104" s="197" t="s">
        <v>274</v>
      </c>
      <c r="H104" s="198">
        <v>5</v>
      </c>
      <c r="I104" s="199"/>
      <c r="J104" s="200">
        <f t="shared" si="0"/>
        <v>0</v>
      </c>
      <c r="K104" s="196" t="s">
        <v>20</v>
      </c>
      <c r="L104" s="41"/>
      <c r="M104" s="201" t="s">
        <v>20</v>
      </c>
      <c r="N104" s="202" t="s">
        <v>40</v>
      </c>
      <c r="O104" s="66"/>
      <c r="P104" s="203">
        <f t="shared" si="1"/>
        <v>0</v>
      </c>
      <c r="Q104" s="203">
        <v>0.1077485</v>
      </c>
      <c r="R104" s="203">
        <f t="shared" si="2"/>
        <v>0.53874250000000001</v>
      </c>
      <c r="S104" s="203">
        <v>0</v>
      </c>
      <c r="T104" s="204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160</v>
      </c>
      <c r="AT104" s="205" t="s">
        <v>155</v>
      </c>
      <c r="AU104" s="205" t="s">
        <v>78</v>
      </c>
      <c r="AY104" s="19" t="s">
        <v>153</v>
      </c>
      <c r="BE104" s="206">
        <f t="shared" si="4"/>
        <v>0</v>
      </c>
      <c r="BF104" s="206">
        <f t="shared" si="5"/>
        <v>0</v>
      </c>
      <c r="BG104" s="206">
        <f t="shared" si="6"/>
        <v>0</v>
      </c>
      <c r="BH104" s="206">
        <f t="shared" si="7"/>
        <v>0</v>
      </c>
      <c r="BI104" s="206">
        <f t="shared" si="8"/>
        <v>0</v>
      </c>
      <c r="BJ104" s="19" t="s">
        <v>76</v>
      </c>
      <c r="BK104" s="206">
        <f t="shared" si="9"/>
        <v>0</v>
      </c>
      <c r="BL104" s="19" t="s">
        <v>160</v>
      </c>
      <c r="BM104" s="205" t="s">
        <v>1796</v>
      </c>
    </row>
    <row r="105" spans="1:65" s="2" customFormat="1" ht="36" customHeight="1">
      <c r="A105" s="36"/>
      <c r="B105" s="37"/>
      <c r="C105" s="194" t="s">
        <v>92</v>
      </c>
      <c r="D105" s="194" t="s">
        <v>155</v>
      </c>
      <c r="E105" s="195" t="s">
        <v>1797</v>
      </c>
      <c r="F105" s="196" t="s">
        <v>1798</v>
      </c>
      <c r="G105" s="197" t="s">
        <v>179</v>
      </c>
      <c r="H105" s="198">
        <v>1</v>
      </c>
      <c r="I105" s="199"/>
      <c r="J105" s="200">
        <f t="shared" si="0"/>
        <v>0</v>
      </c>
      <c r="K105" s="196" t="s">
        <v>20</v>
      </c>
      <c r="L105" s="41"/>
      <c r="M105" s="201" t="s">
        <v>20</v>
      </c>
      <c r="N105" s="202" t="s">
        <v>40</v>
      </c>
      <c r="O105" s="66"/>
      <c r="P105" s="203">
        <f t="shared" si="1"/>
        <v>0</v>
      </c>
      <c r="Q105" s="203">
        <v>6.4999999999999997E-4</v>
      </c>
      <c r="R105" s="203">
        <f t="shared" si="2"/>
        <v>6.4999999999999997E-4</v>
      </c>
      <c r="S105" s="203">
        <v>0</v>
      </c>
      <c r="T105" s="204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160</v>
      </c>
      <c r="AT105" s="205" t="s">
        <v>155</v>
      </c>
      <c r="AU105" s="205" t="s">
        <v>78</v>
      </c>
      <c r="AY105" s="19" t="s">
        <v>153</v>
      </c>
      <c r="BE105" s="206">
        <f t="shared" si="4"/>
        <v>0</v>
      </c>
      <c r="BF105" s="206">
        <f t="shared" si="5"/>
        <v>0</v>
      </c>
      <c r="BG105" s="206">
        <f t="shared" si="6"/>
        <v>0</v>
      </c>
      <c r="BH105" s="206">
        <f t="shared" si="7"/>
        <v>0</v>
      </c>
      <c r="BI105" s="206">
        <f t="shared" si="8"/>
        <v>0</v>
      </c>
      <c r="BJ105" s="19" t="s">
        <v>76</v>
      </c>
      <c r="BK105" s="206">
        <f t="shared" si="9"/>
        <v>0</v>
      </c>
      <c r="BL105" s="19" t="s">
        <v>160</v>
      </c>
      <c r="BM105" s="205" t="s">
        <v>1799</v>
      </c>
    </row>
    <row r="106" spans="1:65" s="2" customFormat="1" ht="36" customHeight="1">
      <c r="A106" s="36"/>
      <c r="B106" s="37"/>
      <c r="C106" s="194" t="s">
        <v>160</v>
      </c>
      <c r="D106" s="194" t="s">
        <v>155</v>
      </c>
      <c r="E106" s="195" t="s">
        <v>1800</v>
      </c>
      <c r="F106" s="196" t="s">
        <v>1801</v>
      </c>
      <c r="G106" s="197" t="s">
        <v>179</v>
      </c>
      <c r="H106" s="198">
        <v>1</v>
      </c>
      <c r="I106" s="199"/>
      <c r="J106" s="200">
        <f t="shared" si="0"/>
        <v>0</v>
      </c>
      <c r="K106" s="196" t="s">
        <v>20</v>
      </c>
      <c r="L106" s="41"/>
      <c r="M106" s="201" t="s">
        <v>20</v>
      </c>
      <c r="N106" s="202" t="s">
        <v>40</v>
      </c>
      <c r="O106" s="66"/>
      <c r="P106" s="203">
        <f t="shared" si="1"/>
        <v>0</v>
      </c>
      <c r="Q106" s="203">
        <v>0</v>
      </c>
      <c r="R106" s="203">
        <f t="shared" si="2"/>
        <v>0</v>
      </c>
      <c r="S106" s="203">
        <v>0</v>
      </c>
      <c r="T106" s="204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160</v>
      </c>
      <c r="AT106" s="205" t="s">
        <v>155</v>
      </c>
      <c r="AU106" s="205" t="s">
        <v>78</v>
      </c>
      <c r="AY106" s="19" t="s">
        <v>153</v>
      </c>
      <c r="BE106" s="206">
        <f t="shared" si="4"/>
        <v>0</v>
      </c>
      <c r="BF106" s="206">
        <f t="shared" si="5"/>
        <v>0</v>
      </c>
      <c r="BG106" s="206">
        <f t="shared" si="6"/>
        <v>0</v>
      </c>
      <c r="BH106" s="206">
        <f t="shared" si="7"/>
        <v>0</v>
      </c>
      <c r="BI106" s="206">
        <f t="shared" si="8"/>
        <v>0</v>
      </c>
      <c r="BJ106" s="19" t="s">
        <v>76</v>
      </c>
      <c r="BK106" s="206">
        <f t="shared" si="9"/>
        <v>0</v>
      </c>
      <c r="BL106" s="19" t="s">
        <v>160</v>
      </c>
      <c r="BM106" s="205" t="s">
        <v>1802</v>
      </c>
    </row>
    <row r="107" spans="1:65" s="2" customFormat="1" ht="60" customHeight="1">
      <c r="A107" s="36"/>
      <c r="B107" s="37"/>
      <c r="C107" s="194" t="s">
        <v>193</v>
      </c>
      <c r="D107" s="194" t="s">
        <v>155</v>
      </c>
      <c r="E107" s="195" t="s">
        <v>1803</v>
      </c>
      <c r="F107" s="196" t="s">
        <v>1804</v>
      </c>
      <c r="G107" s="197" t="s">
        <v>158</v>
      </c>
      <c r="H107" s="198">
        <v>1</v>
      </c>
      <c r="I107" s="199"/>
      <c r="J107" s="200">
        <f t="shared" si="0"/>
        <v>0</v>
      </c>
      <c r="K107" s="196" t="s">
        <v>20</v>
      </c>
      <c r="L107" s="41"/>
      <c r="M107" s="201" t="s">
        <v>20</v>
      </c>
      <c r="N107" s="202" t="s">
        <v>40</v>
      </c>
      <c r="O107" s="66"/>
      <c r="P107" s="203">
        <f t="shared" si="1"/>
        <v>0</v>
      </c>
      <c r="Q107" s="203">
        <v>0</v>
      </c>
      <c r="R107" s="203">
        <f t="shared" si="2"/>
        <v>0</v>
      </c>
      <c r="S107" s="203">
        <v>0</v>
      </c>
      <c r="T107" s="204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160</v>
      </c>
      <c r="AT107" s="205" t="s">
        <v>155</v>
      </c>
      <c r="AU107" s="205" t="s">
        <v>78</v>
      </c>
      <c r="AY107" s="19" t="s">
        <v>153</v>
      </c>
      <c r="BE107" s="206">
        <f t="shared" si="4"/>
        <v>0</v>
      </c>
      <c r="BF107" s="206">
        <f t="shared" si="5"/>
        <v>0</v>
      </c>
      <c r="BG107" s="206">
        <f t="shared" si="6"/>
        <v>0</v>
      </c>
      <c r="BH107" s="206">
        <f t="shared" si="7"/>
        <v>0</v>
      </c>
      <c r="BI107" s="206">
        <f t="shared" si="8"/>
        <v>0</v>
      </c>
      <c r="BJ107" s="19" t="s">
        <v>76</v>
      </c>
      <c r="BK107" s="206">
        <f t="shared" si="9"/>
        <v>0</v>
      </c>
      <c r="BL107" s="19" t="s">
        <v>160</v>
      </c>
      <c r="BM107" s="205" t="s">
        <v>1805</v>
      </c>
    </row>
    <row r="108" spans="1:65" s="2" customFormat="1" ht="48" customHeight="1">
      <c r="A108" s="36"/>
      <c r="B108" s="37"/>
      <c r="C108" s="194" t="s">
        <v>198</v>
      </c>
      <c r="D108" s="194" t="s">
        <v>155</v>
      </c>
      <c r="E108" s="195" t="s">
        <v>1806</v>
      </c>
      <c r="F108" s="196" t="s">
        <v>1807</v>
      </c>
      <c r="G108" s="197" t="s">
        <v>158</v>
      </c>
      <c r="H108" s="198">
        <v>10</v>
      </c>
      <c r="I108" s="199"/>
      <c r="J108" s="200">
        <f t="shared" si="0"/>
        <v>0</v>
      </c>
      <c r="K108" s="196" t="s">
        <v>20</v>
      </c>
      <c r="L108" s="41"/>
      <c r="M108" s="201" t="s">
        <v>20</v>
      </c>
      <c r="N108" s="202" t="s">
        <v>40</v>
      </c>
      <c r="O108" s="66"/>
      <c r="P108" s="203">
        <f t="shared" si="1"/>
        <v>0</v>
      </c>
      <c r="Q108" s="203">
        <v>0</v>
      </c>
      <c r="R108" s="203">
        <f t="shared" si="2"/>
        <v>0</v>
      </c>
      <c r="S108" s="203">
        <v>0</v>
      </c>
      <c r="T108" s="204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160</v>
      </c>
      <c r="AT108" s="205" t="s">
        <v>155</v>
      </c>
      <c r="AU108" s="205" t="s">
        <v>78</v>
      </c>
      <c r="AY108" s="19" t="s">
        <v>153</v>
      </c>
      <c r="BE108" s="206">
        <f t="shared" si="4"/>
        <v>0</v>
      </c>
      <c r="BF108" s="206">
        <f t="shared" si="5"/>
        <v>0</v>
      </c>
      <c r="BG108" s="206">
        <f t="shared" si="6"/>
        <v>0</v>
      </c>
      <c r="BH108" s="206">
        <f t="shared" si="7"/>
        <v>0</v>
      </c>
      <c r="BI108" s="206">
        <f t="shared" si="8"/>
        <v>0</v>
      </c>
      <c r="BJ108" s="19" t="s">
        <v>76</v>
      </c>
      <c r="BK108" s="206">
        <f t="shared" si="9"/>
        <v>0</v>
      </c>
      <c r="BL108" s="19" t="s">
        <v>160</v>
      </c>
      <c r="BM108" s="205" t="s">
        <v>1808</v>
      </c>
    </row>
    <row r="109" spans="1:65" s="2" customFormat="1" ht="48" customHeight="1">
      <c r="A109" s="36"/>
      <c r="B109" s="37"/>
      <c r="C109" s="194" t="s">
        <v>205</v>
      </c>
      <c r="D109" s="194" t="s">
        <v>155</v>
      </c>
      <c r="E109" s="195" t="s">
        <v>1809</v>
      </c>
      <c r="F109" s="196" t="s">
        <v>1810</v>
      </c>
      <c r="G109" s="197" t="s">
        <v>158</v>
      </c>
      <c r="H109" s="198">
        <v>10</v>
      </c>
      <c r="I109" s="199"/>
      <c r="J109" s="200">
        <f t="shared" si="0"/>
        <v>0</v>
      </c>
      <c r="K109" s="196" t="s">
        <v>20</v>
      </c>
      <c r="L109" s="41"/>
      <c r="M109" s="201" t="s">
        <v>20</v>
      </c>
      <c r="N109" s="202" t="s">
        <v>40</v>
      </c>
      <c r="O109" s="66"/>
      <c r="P109" s="203">
        <f t="shared" si="1"/>
        <v>0</v>
      </c>
      <c r="Q109" s="203">
        <v>0</v>
      </c>
      <c r="R109" s="203">
        <f t="shared" si="2"/>
        <v>0</v>
      </c>
      <c r="S109" s="203">
        <v>0</v>
      </c>
      <c r="T109" s="204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160</v>
      </c>
      <c r="AT109" s="205" t="s">
        <v>155</v>
      </c>
      <c r="AU109" s="205" t="s">
        <v>78</v>
      </c>
      <c r="AY109" s="19" t="s">
        <v>153</v>
      </c>
      <c r="BE109" s="206">
        <f t="shared" si="4"/>
        <v>0</v>
      </c>
      <c r="BF109" s="206">
        <f t="shared" si="5"/>
        <v>0</v>
      </c>
      <c r="BG109" s="206">
        <f t="shared" si="6"/>
        <v>0</v>
      </c>
      <c r="BH109" s="206">
        <f t="shared" si="7"/>
        <v>0</v>
      </c>
      <c r="BI109" s="206">
        <f t="shared" si="8"/>
        <v>0</v>
      </c>
      <c r="BJ109" s="19" t="s">
        <v>76</v>
      </c>
      <c r="BK109" s="206">
        <f t="shared" si="9"/>
        <v>0</v>
      </c>
      <c r="BL109" s="19" t="s">
        <v>160</v>
      </c>
      <c r="BM109" s="205" t="s">
        <v>1811</v>
      </c>
    </row>
    <row r="110" spans="1:65" s="2" customFormat="1" ht="24" customHeight="1">
      <c r="A110" s="36"/>
      <c r="B110" s="37"/>
      <c r="C110" s="194" t="s">
        <v>214</v>
      </c>
      <c r="D110" s="194" t="s">
        <v>155</v>
      </c>
      <c r="E110" s="195" t="s">
        <v>1812</v>
      </c>
      <c r="F110" s="196" t="s">
        <v>1813</v>
      </c>
      <c r="G110" s="197" t="s">
        <v>736</v>
      </c>
      <c r="H110" s="198">
        <v>1</v>
      </c>
      <c r="I110" s="199"/>
      <c r="J110" s="200">
        <f t="shared" si="0"/>
        <v>0</v>
      </c>
      <c r="K110" s="196" t="s">
        <v>20</v>
      </c>
      <c r="L110" s="41"/>
      <c r="M110" s="201" t="s">
        <v>20</v>
      </c>
      <c r="N110" s="202" t="s">
        <v>40</v>
      </c>
      <c r="O110" s="66"/>
      <c r="P110" s="203">
        <f t="shared" si="1"/>
        <v>0</v>
      </c>
      <c r="Q110" s="203">
        <v>0</v>
      </c>
      <c r="R110" s="203">
        <f t="shared" si="2"/>
        <v>0</v>
      </c>
      <c r="S110" s="203">
        <v>0</v>
      </c>
      <c r="T110" s="204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160</v>
      </c>
      <c r="AT110" s="205" t="s">
        <v>155</v>
      </c>
      <c r="AU110" s="205" t="s">
        <v>78</v>
      </c>
      <c r="AY110" s="19" t="s">
        <v>153</v>
      </c>
      <c r="BE110" s="206">
        <f t="shared" si="4"/>
        <v>0</v>
      </c>
      <c r="BF110" s="206">
        <f t="shared" si="5"/>
        <v>0</v>
      </c>
      <c r="BG110" s="206">
        <f t="shared" si="6"/>
        <v>0</v>
      </c>
      <c r="BH110" s="206">
        <f t="shared" si="7"/>
        <v>0</v>
      </c>
      <c r="BI110" s="206">
        <f t="shared" si="8"/>
        <v>0</v>
      </c>
      <c r="BJ110" s="19" t="s">
        <v>76</v>
      </c>
      <c r="BK110" s="206">
        <f t="shared" si="9"/>
        <v>0</v>
      </c>
      <c r="BL110" s="19" t="s">
        <v>160</v>
      </c>
      <c r="BM110" s="205" t="s">
        <v>1814</v>
      </c>
    </row>
    <row r="111" spans="1:65" s="2" customFormat="1" ht="48.75">
      <c r="A111" s="36"/>
      <c r="B111" s="37"/>
      <c r="C111" s="38"/>
      <c r="D111" s="209" t="s">
        <v>315</v>
      </c>
      <c r="E111" s="38"/>
      <c r="F111" s="251" t="s">
        <v>1815</v>
      </c>
      <c r="G111" s="38"/>
      <c r="H111" s="38"/>
      <c r="I111" s="117"/>
      <c r="J111" s="38"/>
      <c r="K111" s="38"/>
      <c r="L111" s="41"/>
      <c r="M111" s="252"/>
      <c r="N111" s="253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315</v>
      </c>
      <c r="AU111" s="19" t="s">
        <v>78</v>
      </c>
    </row>
    <row r="112" spans="1:65" s="12" customFormat="1" ht="22.9" customHeight="1">
      <c r="B112" s="178"/>
      <c r="C112" s="179"/>
      <c r="D112" s="180" t="s">
        <v>68</v>
      </c>
      <c r="E112" s="192" t="s">
        <v>198</v>
      </c>
      <c r="F112" s="192" t="s">
        <v>336</v>
      </c>
      <c r="G112" s="179"/>
      <c r="H112" s="179"/>
      <c r="I112" s="182"/>
      <c r="J112" s="193">
        <f>BK112</f>
        <v>0</v>
      </c>
      <c r="K112" s="179"/>
      <c r="L112" s="184"/>
      <c r="M112" s="185"/>
      <c r="N112" s="186"/>
      <c r="O112" s="186"/>
      <c r="P112" s="187">
        <f>SUM(P113:P120)</f>
        <v>0</v>
      </c>
      <c r="Q112" s="186"/>
      <c r="R112" s="187">
        <f>SUM(R113:R120)</f>
        <v>1.3295399999999997</v>
      </c>
      <c r="S112" s="186"/>
      <c r="T112" s="188">
        <f>SUM(T113:T120)</f>
        <v>0</v>
      </c>
      <c r="AR112" s="189" t="s">
        <v>76</v>
      </c>
      <c r="AT112" s="190" t="s">
        <v>68</v>
      </c>
      <c r="AU112" s="190" t="s">
        <v>76</v>
      </c>
      <c r="AY112" s="189" t="s">
        <v>153</v>
      </c>
      <c r="BK112" s="191">
        <f>SUM(BK113:BK120)</f>
        <v>0</v>
      </c>
    </row>
    <row r="113" spans="1:65" s="2" customFormat="1" ht="24" customHeight="1">
      <c r="A113" s="36"/>
      <c r="B113" s="37"/>
      <c r="C113" s="194" t="s">
        <v>221</v>
      </c>
      <c r="D113" s="194" t="s">
        <v>155</v>
      </c>
      <c r="E113" s="195" t="s">
        <v>1816</v>
      </c>
      <c r="F113" s="196" t="s">
        <v>1817</v>
      </c>
      <c r="G113" s="197" t="s">
        <v>208</v>
      </c>
      <c r="H113" s="198">
        <v>2</v>
      </c>
      <c r="I113" s="199"/>
      <c r="J113" s="200">
        <f t="shared" ref="J113:J119" si="10">ROUND(I113*H113,2)</f>
        <v>0</v>
      </c>
      <c r="K113" s="196" t="s">
        <v>20</v>
      </c>
      <c r="L113" s="41"/>
      <c r="M113" s="201" t="s">
        <v>20</v>
      </c>
      <c r="N113" s="202" t="s">
        <v>40</v>
      </c>
      <c r="O113" s="66"/>
      <c r="P113" s="203">
        <f t="shared" ref="P113:P119" si="11">O113*H113</f>
        <v>0</v>
      </c>
      <c r="Q113" s="203">
        <v>1.67E-2</v>
      </c>
      <c r="R113" s="203">
        <f t="shared" ref="R113:R119" si="12">Q113*H113</f>
        <v>3.3399999999999999E-2</v>
      </c>
      <c r="S113" s="203">
        <v>0</v>
      </c>
      <c r="T113" s="204">
        <f t="shared" ref="T113:T119" si="13"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160</v>
      </c>
      <c r="AT113" s="205" t="s">
        <v>155</v>
      </c>
      <c r="AU113" s="205" t="s">
        <v>78</v>
      </c>
      <c r="AY113" s="19" t="s">
        <v>153</v>
      </c>
      <c r="BE113" s="206">
        <f t="shared" ref="BE113:BE119" si="14">IF(N113="základní",J113,0)</f>
        <v>0</v>
      </c>
      <c r="BF113" s="206">
        <f t="shared" ref="BF113:BF119" si="15">IF(N113="snížená",J113,0)</f>
        <v>0</v>
      </c>
      <c r="BG113" s="206">
        <f t="shared" ref="BG113:BG119" si="16">IF(N113="zákl. přenesená",J113,0)</f>
        <v>0</v>
      </c>
      <c r="BH113" s="206">
        <f t="shared" ref="BH113:BH119" si="17">IF(N113="sníž. přenesená",J113,0)</f>
        <v>0</v>
      </c>
      <c r="BI113" s="206">
        <f t="shared" ref="BI113:BI119" si="18">IF(N113="nulová",J113,0)</f>
        <v>0</v>
      </c>
      <c r="BJ113" s="19" t="s">
        <v>76</v>
      </c>
      <c r="BK113" s="206">
        <f t="shared" ref="BK113:BK119" si="19">ROUND(I113*H113,2)</f>
        <v>0</v>
      </c>
      <c r="BL113" s="19" t="s">
        <v>160</v>
      </c>
      <c r="BM113" s="205" t="s">
        <v>1818</v>
      </c>
    </row>
    <row r="114" spans="1:65" s="2" customFormat="1" ht="36" customHeight="1">
      <c r="A114" s="36"/>
      <c r="B114" s="37"/>
      <c r="C114" s="194" t="s">
        <v>230</v>
      </c>
      <c r="D114" s="194" t="s">
        <v>155</v>
      </c>
      <c r="E114" s="195" t="s">
        <v>1819</v>
      </c>
      <c r="F114" s="196" t="s">
        <v>1820</v>
      </c>
      <c r="G114" s="197" t="s">
        <v>208</v>
      </c>
      <c r="H114" s="198">
        <v>2</v>
      </c>
      <c r="I114" s="199"/>
      <c r="J114" s="200">
        <f t="shared" si="10"/>
        <v>0</v>
      </c>
      <c r="K114" s="196" t="s">
        <v>20</v>
      </c>
      <c r="L114" s="41"/>
      <c r="M114" s="201" t="s">
        <v>20</v>
      </c>
      <c r="N114" s="202" t="s">
        <v>40</v>
      </c>
      <c r="O114" s="66"/>
      <c r="P114" s="203">
        <f t="shared" si="11"/>
        <v>0</v>
      </c>
      <c r="Q114" s="203">
        <v>2.0480000000000002E-2</v>
      </c>
      <c r="R114" s="203">
        <f t="shared" si="12"/>
        <v>4.0960000000000003E-2</v>
      </c>
      <c r="S114" s="203">
        <v>0</v>
      </c>
      <c r="T114" s="204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160</v>
      </c>
      <c r="AT114" s="205" t="s">
        <v>155</v>
      </c>
      <c r="AU114" s="205" t="s">
        <v>78</v>
      </c>
      <c r="AY114" s="19" t="s">
        <v>153</v>
      </c>
      <c r="BE114" s="206">
        <f t="shared" si="14"/>
        <v>0</v>
      </c>
      <c r="BF114" s="206">
        <f t="shared" si="15"/>
        <v>0</v>
      </c>
      <c r="BG114" s="206">
        <f t="shared" si="16"/>
        <v>0</v>
      </c>
      <c r="BH114" s="206">
        <f t="shared" si="17"/>
        <v>0</v>
      </c>
      <c r="BI114" s="206">
        <f t="shared" si="18"/>
        <v>0</v>
      </c>
      <c r="BJ114" s="19" t="s">
        <v>76</v>
      </c>
      <c r="BK114" s="206">
        <f t="shared" si="19"/>
        <v>0</v>
      </c>
      <c r="BL114" s="19" t="s">
        <v>160</v>
      </c>
      <c r="BM114" s="205" t="s">
        <v>1821</v>
      </c>
    </row>
    <row r="115" spans="1:65" s="2" customFormat="1" ht="24" customHeight="1">
      <c r="A115" s="36"/>
      <c r="B115" s="37"/>
      <c r="C115" s="194" t="s">
        <v>237</v>
      </c>
      <c r="D115" s="194" t="s">
        <v>155</v>
      </c>
      <c r="E115" s="195" t="s">
        <v>1822</v>
      </c>
      <c r="F115" s="196" t="s">
        <v>1823</v>
      </c>
      <c r="G115" s="197" t="s">
        <v>208</v>
      </c>
      <c r="H115" s="198">
        <v>31</v>
      </c>
      <c r="I115" s="199"/>
      <c r="J115" s="200">
        <f t="shared" si="10"/>
        <v>0</v>
      </c>
      <c r="K115" s="196" t="s">
        <v>20</v>
      </c>
      <c r="L115" s="41"/>
      <c r="M115" s="201" t="s">
        <v>20</v>
      </c>
      <c r="N115" s="202" t="s">
        <v>40</v>
      </c>
      <c r="O115" s="66"/>
      <c r="P115" s="203">
        <f t="shared" si="11"/>
        <v>0</v>
      </c>
      <c r="Q115" s="203">
        <v>1.67E-2</v>
      </c>
      <c r="R115" s="203">
        <f t="shared" si="12"/>
        <v>0.51769999999999994</v>
      </c>
      <c r="S115" s="203">
        <v>0</v>
      </c>
      <c r="T115" s="204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160</v>
      </c>
      <c r="AT115" s="205" t="s">
        <v>155</v>
      </c>
      <c r="AU115" s="205" t="s">
        <v>78</v>
      </c>
      <c r="AY115" s="19" t="s">
        <v>153</v>
      </c>
      <c r="BE115" s="206">
        <f t="shared" si="14"/>
        <v>0</v>
      </c>
      <c r="BF115" s="206">
        <f t="shared" si="15"/>
        <v>0</v>
      </c>
      <c r="BG115" s="206">
        <f t="shared" si="16"/>
        <v>0</v>
      </c>
      <c r="BH115" s="206">
        <f t="shared" si="17"/>
        <v>0</v>
      </c>
      <c r="BI115" s="206">
        <f t="shared" si="18"/>
        <v>0</v>
      </c>
      <c r="BJ115" s="19" t="s">
        <v>76</v>
      </c>
      <c r="BK115" s="206">
        <f t="shared" si="19"/>
        <v>0</v>
      </c>
      <c r="BL115" s="19" t="s">
        <v>160</v>
      </c>
      <c r="BM115" s="205" t="s">
        <v>1824</v>
      </c>
    </row>
    <row r="116" spans="1:65" s="2" customFormat="1" ht="36" customHeight="1">
      <c r="A116" s="36"/>
      <c r="B116" s="37"/>
      <c r="C116" s="194" t="s">
        <v>258</v>
      </c>
      <c r="D116" s="194" t="s">
        <v>155</v>
      </c>
      <c r="E116" s="195" t="s">
        <v>1825</v>
      </c>
      <c r="F116" s="196" t="s">
        <v>1826</v>
      </c>
      <c r="G116" s="197" t="s">
        <v>208</v>
      </c>
      <c r="H116" s="198">
        <v>31</v>
      </c>
      <c r="I116" s="199"/>
      <c r="J116" s="200">
        <f t="shared" si="10"/>
        <v>0</v>
      </c>
      <c r="K116" s="196" t="s">
        <v>20</v>
      </c>
      <c r="L116" s="41"/>
      <c r="M116" s="201" t="s">
        <v>20</v>
      </c>
      <c r="N116" s="202" t="s">
        <v>40</v>
      </c>
      <c r="O116" s="66"/>
      <c r="P116" s="203">
        <f t="shared" si="11"/>
        <v>0</v>
      </c>
      <c r="Q116" s="203">
        <v>2.0480000000000002E-2</v>
      </c>
      <c r="R116" s="203">
        <f t="shared" si="12"/>
        <v>0.63488</v>
      </c>
      <c r="S116" s="203">
        <v>0</v>
      </c>
      <c r="T116" s="204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160</v>
      </c>
      <c r="AT116" s="205" t="s">
        <v>155</v>
      </c>
      <c r="AU116" s="205" t="s">
        <v>78</v>
      </c>
      <c r="AY116" s="19" t="s">
        <v>153</v>
      </c>
      <c r="BE116" s="206">
        <f t="shared" si="14"/>
        <v>0</v>
      </c>
      <c r="BF116" s="206">
        <f t="shared" si="15"/>
        <v>0</v>
      </c>
      <c r="BG116" s="206">
        <f t="shared" si="16"/>
        <v>0</v>
      </c>
      <c r="BH116" s="206">
        <f t="shared" si="17"/>
        <v>0</v>
      </c>
      <c r="BI116" s="206">
        <f t="shared" si="18"/>
        <v>0</v>
      </c>
      <c r="BJ116" s="19" t="s">
        <v>76</v>
      </c>
      <c r="BK116" s="206">
        <f t="shared" si="19"/>
        <v>0</v>
      </c>
      <c r="BL116" s="19" t="s">
        <v>160</v>
      </c>
      <c r="BM116" s="205" t="s">
        <v>1827</v>
      </c>
    </row>
    <row r="117" spans="1:65" s="2" customFormat="1" ht="36" customHeight="1">
      <c r="A117" s="36"/>
      <c r="B117" s="37"/>
      <c r="C117" s="194" t="s">
        <v>271</v>
      </c>
      <c r="D117" s="194" t="s">
        <v>155</v>
      </c>
      <c r="E117" s="195" t="s">
        <v>1828</v>
      </c>
      <c r="F117" s="196" t="s">
        <v>1829</v>
      </c>
      <c r="G117" s="197" t="s">
        <v>274</v>
      </c>
      <c r="H117" s="198">
        <v>12</v>
      </c>
      <c r="I117" s="199"/>
      <c r="J117" s="200">
        <f t="shared" si="10"/>
        <v>0</v>
      </c>
      <c r="K117" s="196" t="s">
        <v>20</v>
      </c>
      <c r="L117" s="41"/>
      <c r="M117" s="201" t="s">
        <v>20</v>
      </c>
      <c r="N117" s="202" t="s">
        <v>40</v>
      </c>
      <c r="O117" s="66"/>
      <c r="P117" s="203">
        <f t="shared" si="11"/>
        <v>0</v>
      </c>
      <c r="Q117" s="203">
        <v>6.7999999999999996E-3</v>
      </c>
      <c r="R117" s="203">
        <f t="shared" si="12"/>
        <v>8.1599999999999992E-2</v>
      </c>
      <c r="S117" s="203">
        <v>0</v>
      </c>
      <c r="T117" s="204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160</v>
      </c>
      <c r="AT117" s="205" t="s">
        <v>155</v>
      </c>
      <c r="AU117" s="205" t="s">
        <v>78</v>
      </c>
      <c r="AY117" s="19" t="s">
        <v>153</v>
      </c>
      <c r="BE117" s="206">
        <f t="shared" si="14"/>
        <v>0</v>
      </c>
      <c r="BF117" s="206">
        <f t="shared" si="15"/>
        <v>0</v>
      </c>
      <c r="BG117" s="206">
        <f t="shared" si="16"/>
        <v>0</v>
      </c>
      <c r="BH117" s="206">
        <f t="shared" si="17"/>
        <v>0</v>
      </c>
      <c r="BI117" s="206">
        <f t="shared" si="18"/>
        <v>0</v>
      </c>
      <c r="BJ117" s="19" t="s">
        <v>76</v>
      </c>
      <c r="BK117" s="206">
        <f t="shared" si="19"/>
        <v>0</v>
      </c>
      <c r="BL117" s="19" t="s">
        <v>160</v>
      </c>
      <c r="BM117" s="205" t="s">
        <v>1830</v>
      </c>
    </row>
    <row r="118" spans="1:65" s="2" customFormat="1" ht="24" customHeight="1">
      <c r="A118" s="36"/>
      <c r="B118" s="37"/>
      <c r="C118" s="194" t="s">
        <v>279</v>
      </c>
      <c r="D118" s="194" t="s">
        <v>155</v>
      </c>
      <c r="E118" s="195" t="s">
        <v>378</v>
      </c>
      <c r="F118" s="196" t="s">
        <v>379</v>
      </c>
      <c r="G118" s="197" t="s">
        <v>274</v>
      </c>
      <c r="H118" s="198">
        <v>14</v>
      </c>
      <c r="I118" s="199"/>
      <c r="J118" s="200">
        <f t="shared" si="10"/>
        <v>0</v>
      </c>
      <c r="K118" s="196" t="s">
        <v>20</v>
      </c>
      <c r="L118" s="41"/>
      <c r="M118" s="201" t="s">
        <v>20</v>
      </c>
      <c r="N118" s="202" t="s">
        <v>40</v>
      </c>
      <c r="O118" s="66"/>
      <c r="P118" s="203">
        <f t="shared" si="11"/>
        <v>0</v>
      </c>
      <c r="Q118" s="203">
        <v>1.5E-3</v>
      </c>
      <c r="R118" s="203">
        <f t="shared" si="12"/>
        <v>2.1000000000000001E-2</v>
      </c>
      <c r="S118" s="203">
        <v>0</v>
      </c>
      <c r="T118" s="204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160</v>
      </c>
      <c r="AT118" s="205" t="s">
        <v>155</v>
      </c>
      <c r="AU118" s="205" t="s">
        <v>78</v>
      </c>
      <c r="AY118" s="19" t="s">
        <v>153</v>
      </c>
      <c r="BE118" s="206">
        <f t="shared" si="14"/>
        <v>0</v>
      </c>
      <c r="BF118" s="206">
        <f t="shared" si="15"/>
        <v>0</v>
      </c>
      <c r="BG118" s="206">
        <f t="shared" si="16"/>
        <v>0</v>
      </c>
      <c r="BH118" s="206">
        <f t="shared" si="17"/>
        <v>0</v>
      </c>
      <c r="BI118" s="206">
        <f t="shared" si="18"/>
        <v>0</v>
      </c>
      <c r="BJ118" s="19" t="s">
        <v>76</v>
      </c>
      <c r="BK118" s="206">
        <f t="shared" si="19"/>
        <v>0</v>
      </c>
      <c r="BL118" s="19" t="s">
        <v>160</v>
      </c>
      <c r="BM118" s="205" t="s">
        <v>1831</v>
      </c>
    </row>
    <row r="119" spans="1:65" s="2" customFormat="1" ht="24" customHeight="1">
      <c r="A119" s="36"/>
      <c r="B119" s="37"/>
      <c r="C119" s="194" t="s">
        <v>9</v>
      </c>
      <c r="D119" s="194" t="s">
        <v>155</v>
      </c>
      <c r="E119" s="195" t="s">
        <v>1832</v>
      </c>
      <c r="F119" s="196" t="s">
        <v>1833</v>
      </c>
      <c r="G119" s="197" t="s">
        <v>736</v>
      </c>
      <c r="H119" s="198">
        <v>1</v>
      </c>
      <c r="I119" s="199"/>
      <c r="J119" s="200">
        <f t="shared" si="10"/>
        <v>0</v>
      </c>
      <c r="K119" s="196" t="s">
        <v>20</v>
      </c>
      <c r="L119" s="41"/>
      <c r="M119" s="201" t="s">
        <v>20</v>
      </c>
      <c r="N119" s="202" t="s">
        <v>40</v>
      </c>
      <c r="O119" s="66"/>
      <c r="P119" s="203">
        <f t="shared" si="11"/>
        <v>0</v>
      </c>
      <c r="Q119" s="203">
        <v>0</v>
      </c>
      <c r="R119" s="203">
        <f t="shared" si="12"/>
        <v>0</v>
      </c>
      <c r="S119" s="203">
        <v>0</v>
      </c>
      <c r="T119" s="204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160</v>
      </c>
      <c r="AT119" s="205" t="s">
        <v>155</v>
      </c>
      <c r="AU119" s="205" t="s">
        <v>78</v>
      </c>
      <c r="AY119" s="19" t="s">
        <v>153</v>
      </c>
      <c r="BE119" s="206">
        <f t="shared" si="14"/>
        <v>0</v>
      </c>
      <c r="BF119" s="206">
        <f t="shared" si="15"/>
        <v>0</v>
      </c>
      <c r="BG119" s="206">
        <f t="shared" si="16"/>
        <v>0</v>
      </c>
      <c r="BH119" s="206">
        <f t="shared" si="17"/>
        <v>0</v>
      </c>
      <c r="BI119" s="206">
        <f t="shared" si="18"/>
        <v>0</v>
      </c>
      <c r="BJ119" s="19" t="s">
        <v>76</v>
      </c>
      <c r="BK119" s="206">
        <f t="shared" si="19"/>
        <v>0</v>
      </c>
      <c r="BL119" s="19" t="s">
        <v>160</v>
      </c>
      <c r="BM119" s="205" t="s">
        <v>1834</v>
      </c>
    </row>
    <row r="120" spans="1:65" s="2" customFormat="1" ht="39">
      <c r="A120" s="36"/>
      <c r="B120" s="37"/>
      <c r="C120" s="38"/>
      <c r="D120" s="209" t="s">
        <v>315</v>
      </c>
      <c r="E120" s="38"/>
      <c r="F120" s="251" t="s">
        <v>1835</v>
      </c>
      <c r="G120" s="38"/>
      <c r="H120" s="38"/>
      <c r="I120" s="117"/>
      <c r="J120" s="38"/>
      <c r="K120" s="38"/>
      <c r="L120" s="41"/>
      <c r="M120" s="252"/>
      <c r="N120" s="253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315</v>
      </c>
      <c r="AU120" s="19" t="s">
        <v>78</v>
      </c>
    </row>
    <row r="121" spans="1:65" s="12" customFormat="1" ht="22.9" customHeight="1">
      <c r="B121" s="178"/>
      <c r="C121" s="179"/>
      <c r="D121" s="180" t="s">
        <v>68</v>
      </c>
      <c r="E121" s="192" t="s">
        <v>221</v>
      </c>
      <c r="F121" s="192" t="s">
        <v>432</v>
      </c>
      <c r="G121" s="179"/>
      <c r="H121" s="179"/>
      <c r="I121" s="182"/>
      <c r="J121" s="193">
        <f>BK121</f>
        <v>0</v>
      </c>
      <c r="K121" s="179"/>
      <c r="L121" s="184"/>
      <c r="M121" s="185"/>
      <c r="N121" s="186"/>
      <c r="O121" s="186"/>
      <c r="P121" s="187">
        <f>SUM(P122:P131)</f>
        <v>0</v>
      </c>
      <c r="Q121" s="186"/>
      <c r="R121" s="187">
        <f>SUM(R122:R131)</f>
        <v>0.14340560000000002</v>
      </c>
      <c r="S121" s="186"/>
      <c r="T121" s="188">
        <f>SUM(T122:T131)</f>
        <v>0.33</v>
      </c>
      <c r="AR121" s="189" t="s">
        <v>76</v>
      </c>
      <c r="AT121" s="190" t="s">
        <v>68</v>
      </c>
      <c r="AU121" s="190" t="s">
        <v>76</v>
      </c>
      <c r="AY121" s="189" t="s">
        <v>153</v>
      </c>
      <c r="BK121" s="191">
        <f>SUM(BK122:BK131)</f>
        <v>0</v>
      </c>
    </row>
    <row r="122" spans="1:65" s="2" customFormat="1" ht="48" customHeight="1">
      <c r="A122" s="36"/>
      <c r="B122" s="37"/>
      <c r="C122" s="194" t="s">
        <v>304</v>
      </c>
      <c r="D122" s="194" t="s">
        <v>155</v>
      </c>
      <c r="E122" s="195" t="s">
        <v>1836</v>
      </c>
      <c r="F122" s="196" t="s">
        <v>1837</v>
      </c>
      <c r="G122" s="197" t="s">
        <v>208</v>
      </c>
      <c r="H122" s="198">
        <v>837</v>
      </c>
      <c r="I122" s="199"/>
      <c r="J122" s="200">
        <f t="shared" ref="J122:J130" si="20">ROUND(I122*H122,2)</f>
        <v>0</v>
      </c>
      <c r="K122" s="196" t="s">
        <v>159</v>
      </c>
      <c r="L122" s="41"/>
      <c r="M122" s="201" t="s">
        <v>20</v>
      </c>
      <c r="N122" s="202" t="s">
        <v>40</v>
      </c>
      <c r="O122" s="66"/>
      <c r="P122" s="203">
        <f t="shared" ref="P122:P130" si="21">O122*H122</f>
        <v>0</v>
      </c>
      <c r="Q122" s="203">
        <v>0</v>
      </c>
      <c r="R122" s="203">
        <f t="shared" ref="R122:R130" si="22">Q122*H122</f>
        <v>0</v>
      </c>
      <c r="S122" s="203">
        <v>0</v>
      </c>
      <c r="T122" s="204">
        <f t="shared" ref="T122:T130" si="23"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160</v>
      </c>
      <c r="AT122" s="205" t="s">
        <v>155</v>
      </c>
      <c r="AU122" s="205" t="s">
        <v>78</v>
      </c>
      <c r="AY122" s="19" t="s">
        <v>153</v>
      </c>
      <c r="BE122" s="206">
        <f t="shared" ref="BE122:BE130" si="24">IF(N122="základní",J122,0)</f>
        <v>0</v>
      </c>
      <c r="BF122" s="206">
        <f t="shared" ref="BF122:BF130" si="25">IF(N122="snížená",J122,0)</f>
        <v>0</v>
      </c>
      <c r="BG122" s="206">
        <f t="shared" ref="BG122:BG130" si="26">IF(N122="zákl. přenesená",J122,0)</f>
        <v>0</v>
      </c>
      <c r="BH122" s="206">
        <f t="shared" ref="BH122:BH130" si="27">IF(N122="sníž. přenesená",J122,0)</f>
        <v>0</v>
      </c>
      <c r="BI122" s="206">
        <f t="shared" ref="BI122:BI130" si="28">IF(N122="nulová",J122,0)</f>
        <v>0</v>
      </c>
      <c r="BJ122" s="19" t="s">
        <v>76</v>
      </c>
      <c r="BK122" s="206">
        <f t="shared" ref="BK122:BK130" si="29">ROUND(I122*H122,2)</f>
        <v>0</v>
      </c>
      <c r="BL122" s="19" t="s">
        <v>160</v>
      </c>
      <c r="BM122" s="205" t="s">
        <v>1838</v>
      </c>
    </row>
    <row r="123" spans="1:65" s="2" customFormat="1" ht="16.5" customHeight="1">
      <c r="A123" s="36"/>
      <c r="B123" s="37"/>
      <c r="C123" s="194" t="s">
        <v>311</v>
      </c>
      <c r="D123" s="194" t="s">
        <v>155</v>
      </c>
      <c r="E123" s="195" t="s">
        <v>1839</v>
      </c>
      <c r="F123" s="196" t="s">
        <v>1840</v>
      </c>
      <c r="G123" s="197" t="s">
        <v>208</v>
      </c>
      <c r="H123" s="198">
        <v>837</v>
      </c>
      <c r="I123" s="199"/>
      <c r="J123" s="200">
        <f t="shared" si="20"/>
        <v>0</v>
      </c>
      <c r="K123" s="196" t="s">
        <v>20</v>
      </c>
      <c r="L123" s="41"/>
      <c r="M123" s="201" t="s">
        <v>20</v>
      </c>
      <c r="N123" s="202" t="s">
        <v>40</v>
      </c>
      <c r="O123" s="66"/>
      <c r="P123" s="203">
        <f t="shared" si="21"/>
        <v>0</v>
      </c>
      <c r="Q123" s="203">
        <v>0</v>
      </c>
      <c r="R123" s="203">
        <f t="shared" si="22"/>
        <v>0</v>
      </c>
      <c r="S123" s="203">
        <v>0</v>
      </c>
      <c r="T123" s="204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160</v>
      </c>
      <c r="AT123" s="205" t="s">
        <v>155</v>
      </c>
      <c r="AU123" s="205" t="s">
        <v>78</v>
      </c>
      <c r="AY123" s="19" t="s">
        <v>153</v>
      </c>
      <c r="BE123" s="206">
        <f t="shared" si="24"/>
        <v>0</v>
      </c>
      <c r="BF123" s="206">
        <f t="shared" si="25"/>
        <v>0</v>
      </c>
      <c r="BG123" s="206">
        <f t="shared" si="26"/>
        <v>0</v>
      </c>
      <c r="BH123" s="206">
        <f t="shared" si="27"/>
        <v>0</v>
      </c>
      <c r="BI123" s="206">
        <f t="shared" si="28"/>
        <v>0</v>
      </c>
      <c r="BJ123" s="19" t="s">
        <v>76</v>
      </c>
      <c r="BK123" s="206">
        <f t="shared" si="29"/>
        <v>0</v>
      </c>
      <c r="BL123" s="19" t="s">
        <v>160</v>
      </c>
      <c r="BM123" s="205" t="s">
        <v>1841</v>
      </c>
    </row>
    <row r="124" spans="1:65" s="2" customFormat="1" ht="36" customHeight="1">
      <c r="A124" s="36"/>
      <c r="B124" s="37"/>
      <c r="C124" s="194" t="s">
        <v>317</v>
      </c>
      <c r="D124" s="194" t="s">
        <v>155</v>
      </c>
      <c r="E124" s="195" t="s">
        <v>1842</v>
      </c>
      <c r="F124" s="196" t="s">
        <v>1843</v>
      </c>
      <c r="G124" s="197" t="s">
        <v>208</v>
      </c>
      <c r="H124" s="198">
        <v>632</v>
      </c>
      <c r="I124" s="199"/>
      <c r="J124" s="200">
        <f t="shared" si="20"/>
        <v>0</v>
      </c>
      <c r="K124" s="196" t="s">
        <v>20</v>
      </c>
      <c r="L124" s="41"/>
      <c r="M124" s="201" t="s">
        <v>20</v>
      </c>
      <c r="N124" s="202" t="s">
        <v>40</v>
      </c>
      <c r="O124" s="66"/>
      <c r="P124" s="203">
        <f t="shared" si="21"/>
        <v>0</v>
      </c>
      <c r="Q124" s="203">
        <v>2.1000000000000001E-4</v>
      </c>
      <c r="R124" s="203">
        <f t="shared" si="22"/>
        <v>0.13272</v>
      </c>
      <c r="S124" s="203">
        <v>0</v>
      </c>
      <c r="T124" s="204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160</v>
      </c>
      <c r="AT124" s="205" t="s">
        <v>155</v>
      </c>
      <c r="AU124" s="205" t="s">
        <v>78</v>
      </c>
      <c r="AY124" s="19" t="s">
        <v>153</v>
      </c>
      <c r="BE124" s="206">
        <f t="shared" si="24"/>
        <v>0</v>
      </c>
      <c r="BF124" s="206">
        <f t="shared" si="25"/>
        <v>0</v>
      </c>
      <c r="BG124" s="206">
        <f t="shared" si="26"/>
        <v>0</v>
      </c>
      <c r="BH124" s="206">
        <f t="shared" si="27"/>
        <v>0</v>
      </c>
      <c r="BI124" s="206">
        <f t="shared" si="28"/>
        <v>0</v>
      </c>
      <c r="BJ124" s="19" t="s">
        <v>76</v>
      </c>
      <c r="BK124" s="206">
        <f t="shared" si="29"/>
        <v>0</v>
      </c>
      <c r="BL124" s="19" t="s">
        <v>160</v>
      </c>
      <c r="BM124" s="205" t="s">
        <v>1844</v>
      </c>
    </row>
    <row r="125" spans="1:65" s="2" customFormat="1" ht="24" customHeight="1">
      <c r="A125" s="36"/>
      <c r="B125" s="37"/>
      <c r="C125" s="194" t="s">
        <v>323</v>
      </c>
      <c r="D125" s="194" t="s">
        <v>155</v>
      </c>
      <c r="E125" s="195" t="s">
        <v>1845</v>
      </c>
      <c r="F125" s="196" t="s">
        <v>1846</v>
      </c>
      <c r="G125" s="197" t="s">
        <v>208</v>
      </c>
      <c r="H125" s="198">
        <v>632</v>
      </c>
      <c r="I125" s="199"/>
      <c r="J125" s="200">
        <f t="shared" si="20"/>
        <v>0</v>
      </c>
      <c r="K125" s="196" t="s">
        <v>159</v>
      </c>
      <c r="L125" s="41"/>
      <c r="M125" s="201" t="s">
        <v>20</v>
      </c>
      <c r="N125" s="202" t="s">
        <v>40</v>
      </c>
      <c r="O125" s="66"/>
      <c r="P125" s="203">
        <f t="shared" si="21"/>
        <v>0</v>
      </c>
      <c r="Q125" s="203">
        <v>0</v>
      </c>
      <c r="R125" s="203">
        <f t="shared" si="22"/>
        <v>0</v>
      </c>
      <c r="S125" s="203">
        <v>0</v>
      </c>
      <c r="T125" s="204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160</v>
      </c>
      <c r="AT125" s="205" t="s">
        <v>155</v>
      </c>
      <c r="AU125" s="205" t="s">
        <v>78</v>
      </c>
      <c r="AY125" s="19" t="s">
        <v>153</v>
      </c>
      <c r="BE125" s="206">
        <f t="shared" si="24"/>
        <v>0</v>
      </c>
      <c r="BF125" s="206">
        <f t="shared" si="25"/>
        <v>0</v>
      </c>
      <c r="BG125" s="206">
        <f t="shared" si="26"/>
        <v>0</v>
      </c>
      <c r="BH125" s="206">
        <f t="shared" si="27"/>
        <v>0</v>
      </c>
      <c r="BI125" s="206">
        <f t="shared" si="28"/>
        <v>0</v>
      </c>
      <c r="BJ125" s="19" t="s">
        <v>76</v>
      </c>
      <c r="BK125" s="206">
        <f t="shared" si="29"/>
        <v>0</v>
      </c>
      <c r="BL125" s="19" t="s">
        <v>160</v>
      </c>
      <c r="BM125" s="205" t="s">
        <v>1847</v>
      </c>
    </row>
    <row r="126" spans="1:65" s="2" customFormat="1" ht="24" customHeight="1">
      <c r="A126" s="36"/>
      <c r="B126" s="37"/>
      <c r="C126" s="194" t="s">
        <v>327</v>
      </c>
      <c r="D126" s="194" t="s">
        <v>155</v>
      </c>
      <c r="E126" s="195" t="s">
        <v>1848</v>
      </c>
      <c r="F126" s="196" t="s">
        <v>1849</v>
      </c>
      <c r="G126" s="197" t="s">
        <v>208</v>
      </c>
      <c r="H126" s="198">
        <v>632</v>
      </c>
      <c r="I126" s="199"/>
      <c r="J126" s="200">
        <f t="shared" si="20"/>
        <v>0</v>
      </c>
      <c r="K126" s="196" t="s">
        <v>159</v>
      </c>
      <c r="L126" s="41"/>
      <c r="M126" s="201" t="s">
        <v>20</v>
      </c>
      <c r="N126" s="202" t="s">
        <v>40</v>
      </c>
      <c r="O126" s="66"/>
      <c r="P126" s="203">
        <f t="shared" si="21"/>
        <v>0</v>
      </c>
      <c r="Q126" s="203">
        <v>1.1875000000000001E-5</v>
      </c>
      <c r="R126" s="203">
        <f t="shared" si="22"/>
        <v>7.5050000000000004E-3</v>
      </c>
      <c r="S126" s="203">
        <v>0</v>
      </c>
      <c r="T126" s="204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160</v>
      </c>
      <c r="AT126" s="205" t="s">
        <v>155</v>
      </c>
      <c r="AU126" s="205" t="s">
        <v>78</v>
      </c>
      <c r="AY126" s="19" t="s">
        <v>153</v>
      </c>
      <c r="BE126" s="206">
        <f t="shared" si="24"/>
        <v>0</v>
      </c>
      <c r="BF126" s="206">
        <f t="shared" si="25"/>
        <v>0</v>
      </c>
      <c r="BG126" s="206">
        <f t="shared" si="26"/>
        <v>0</v>
      </c>
      <c r="BH126" s="206">
        <f t="shared" si="27"/>
        <v>0</v>
      </c>
      <c r="BI126" s="206">
        <f t="shared" si="28"/>
        <v>0</v>
      </c>
      <c r="BJ126" s="19" t="s">
        <v>76</v>
      </c>
      <c r="BK126" s="206">
        <f t="shared" si="29"/>
        <v>0</v>
      </c>
      <c r="BL126" s="19" t="s">
        <v>160</v>
      </c>
      <c r="BM126" s="205" t="s">
        <v>1850</v>
      </c>
    </row>
    <row r="127" spans="1:65" s="2" customFormat="1" ht="24" customHeight="1">
      <c r="A127" s="36"/>
      <c r="B127" s="37"/>
      <c r="C127" s="194" t="s">
        <v>7</v>
      </c>
      <c r="D127" s="194" t="s">
        <v>155</v>
      </c>
      <c r="E127" s="195" t="s">
        <v>1851</v>
      </c>
      <c r="F127" s="196" t="s">
        <v>1852</v>
      </c>
      <c r="G127" s="197" t="s">
        <v>208</v>
      </c>
      <c r="H127" s="198">
        <v>837</v>
      </c>
      <c r="I127" s="199"/>
      <c r="J127" s="200">
        <f t="shared" si="20"/>
        <v>0</v>
      </c>
      <c r="K127" s="196" t="s">
        <v>159</v>
      </c>
      <c r="L127" s="41"/>
      <c r="M127" s="201" t="s">
        <v>20</v>
      </c>
      <c r="N127" s="202" t="s">
        <v>40</v>
      </c>
      <c r="O127" s="66"/>
      <c r="P127" s="203">
        <f t="shared" si="21"/>
        <v>0</v>
      </c>
      <c r="Q127" s="203">
        <v>3.8E-6</v>
      </c>
      <c r="R127" s="203">
        <f t="shared" si="22"/>
        <v>3.1806E-3</v>
      </c>
      <c r="S127" s="203">
        <v>0</v>
      </c>
      <c r="T127" s="204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160</v>
      </c>
      <c r="AT127" s="205" t="s">
        <v>155</v>
      </c>
      <c r="AU127" s="205" t="s">
        <v>78</v>
      </c>
      <c r="AY127" s="19" t="s">
        <v>153</v>
      </c>
      <c r="BE127" s="206">
        <f t="shared" si="24"/>
        <v>0</v>
      </c>
      <c r="BF127" s="206">
        <f t="shared" si="25"/>
        <v>0</v>
      </c>
      <c r="BG127" s="206">
        <f t="shared" si="26"/>
        <v>0</v>
      </c>
      <c r="BH127" s="206">
        <f t="shared" si="27"/>
        <v>0</v>
      </c>
      <c r="BI127" s="206">
        <f t="shared" si="28"/>
        <v>0</v>
      </c>
      <c r="BJ127" s="19" t="s">
        <v>76</v>
      </c>
      <c r="BK127" s="206">
        <f t="shared" si="29"/>
        <v>0</v>
      </c>
      <c r="BL127" s="19" t="s">
        <v>160</v>
      </c>
      <c r="BM127" s="205" t="s">
        <v>1853</v>
      </c>
    </row>
    <row r="128" spans="1:65" s="2" customFormat="1" ht="36" customHeight="1">
      <c r="A128" s="36"/>
      <c r="B128" s="37"/>
      <c r="C128" s="194" t="s">
        <v>337</v>
      </c>
      <c r="D128" s="194" t="s">
        <v>155</v>
      </c>
      <c r="E128" s="195" t="s">
        <v>1854</v>
      </c>
      <c r="F128" s="196" t="s">
        <v>1855</v>
      </c>
      <c r="G128" s="197" t="s">
        <v>179</v>
      </c>
      <c r="H128" s="198">
        <v>4</v>
      </c>
      <c r="I128" s="199"/>
      <c r="J128" s="200">
        <f t="shared" si="20"/>
        <v>0</v>
      </c>
      <c r="K128" s="196" t="s">
        <v>20</v>
      </c>
      <c r="L128" s="41"/>
      <c r="M128" s="201" t="s">
        <v>20</v>
      </c>
      <c r="N128" s="202" t="s">
        <v>40</v>
      </c>
      <c r="O128" s="66"/>
      <c r="P128" s="203">
        <f t="shared" si="21"/>
        <v>0</v>
      </c>
      <c r="Q128" s="203">
        <v>0</v>
      </c>
      <c r="R128" s="203">
        <f t="shared" si="22"/>
        <v>0</v>
      </c>
      <c r="S128" s="203">
        <v>0.04</v>
      </c>
      <c r="T128" s="204">
        <f t="shared" si="23"/>
        <v>0.16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160</v>
      </c>
      <c r="AT128" s="205" t="s">
        <v>155</v>
      </c>
      <c r="AU128" s="205" t="s">
        <v>78</v>
      </c>
      <c r="AY128" s="19" t="s">
        <v>153</v>
      </c>
      <c r="BE128" s="206">
        <f t="shared" si="24"/>
        <v>0</v>
      </c>
      <c r="BF128" s="206">
        <f t="shared" si="25"/>
        <v>0</v>
      </c>
      <c r="BG128" s="206">
        <f t="shared" si="26"/>
        <v>0</v>
      </c>
      <c r="BH128" s="206">
        <f t="shared" si="27"/>
        <v>0</v>
      </c>
      <c r="BI128" s="206">
        <f t="shared" si="28"/>
        <v>0</v>
      </c>
      <c r="BJ128" s="19" t="s">
        <v>76</v>
      </c>
      <c r="BK128" s="206">
        <f t="shared" si="29"/>
        <v>0</v>
      </c>
      <c r="BL128" s="19" t="s">
        <v>160</v>
      </c>
      <c r="BM128" s="205" t="s">
        <v>1856</v>
      </c>
    </row>
    <row r="129" spans="1:65" s="2" customFormat="1" ht="36" customHeight="1">
      <c r="A129" s="36"/>
      <c r="B129" s="37"/>
      <c r="C129" s="194" t="s">
        <v>368</v>
      </c>
      <c r="D129" s="194" t="s">
        <v>155</v>
      </c>
      <c r="E129" s="195" t="s">
        <v>1857</v>
      </c>
      <c r="F129" s="196" t="s">
        <v>1858</v>
      </c>
      <c r="G129" s="197" t="s">
        <v>179</v>
      </c>
      <c r="H129" s="198">
        <v>170</v>
      </c>
      <c r="I129" s="199"/>
      <c r="J129" s="200">
        <f t="shared" si="20"/>
        <v>0</v>
      </c>
      <c r="K129" s="196" t="s">
        <v>20</v>
      </c>
      <c r="L129" s="41"/>
      <c r="M129" s="201" t="s">
        <v>20</v>
      </c>
      <c r="N129" s="202" t="s">
        <v>40</v>
      </c>
      <c r="O129" s="66"/>
      <c r="P129" s="203">
        <f t="shared" si="21"/>
        <v>0</v>
      </c>
      <c r="Q129" s="203">
        <v>0</v>
      </c>
      <c r="R129" s="203">
        <f t="shared" si="22"/>
        <v>0</v>
      </c>
      <c r="S129" s="203">
        <v>1E-3</v>
      </c>
      <c r="T129" s="204">
        <f t="shared" si="23"/>
        <v>0.17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160</v>
      </c>
      <c r="AT129" s="205" t="s">
        <v>155</v>
      </c>
      <c r="AU129" s="205" t="s">
        <v>78</v>
      </c>
      <c r="AY129" s="19" t="s">
        <v>153</v>
      </c>
      <c r="BE129" s="206">
        <f t="shared" si="24"/>
        <v>0</v>
      </c>
      <c r="BF129" s="206">
        <f t="shared" si="25"/>
        <v>0</v>
      </c>
      <c r="BG129" s="206">
        <f t="shared" si="26"/>
        <v>0</v>
      </c>
      <c r="BH129" s="206">
        <f t="shared" si="27"/>
        <v>0</v>
      </c>
      <c r="BI129" s="206">
        <f t="shared" si="28"/>
        <v>0</v>
      </c>
      <c r="BJ129" s="19" t="s">
        <v>76</v>
      </c>
      <c r="BK129" s="206">
        <f t="shared" si="29"/>
        <v>0</v>
      </c>
      <c r="BL129" s="19" t="s">
        <v>160</v>
      </c>
      <c r="BM129" s="205" t="s">
        <v>1859</v>
      </c>
    </row>
    <row r="130" spans="1:65" s="2" customFormat="1" ht="24" customHeight="1">
      <c r="A130" s="36"/>
      <c r="B130" s="37"/>
      <c r="C130" s="194" t="s">
        <v>373</v>
      </c>
      <c r="D130" s="194" t="s">
        <v>155</v>
      </c>
      <c r="E130" s="195" t="s">
        <v>1860</v>
      </c>
      <c r="F130" s="196" t="s">
        <v>1861</v>
      </c>
      <c r="G130" s="197" t="s">
        <v>736</v>
      </c>
      <c r="H130" s="198">
        <v>1</v>
      </c>
      <c r="I130" s="199"/>
      <c r="J130" s="200">
        <f t="shared" si="20"/>
        <v>0</v>
      </c>
      <c r="K130" s="196" t="s">
        <v>20</v>
      </c>
      <c r="L130" s="41"/>
      <c r="M130" s="201" t="s">
        <v>20</v>
      </c>
      <c r="N130" s="202" t="s">
        <v>40</v>
      </c>
      <c r="O130" s="66"/>
      <c r="P130" s="203">
        <f t="shared" si="21"/>
        <v>0</v>
      </c>
      <c r="Q130" s="203">
        <v>0</v>
      </c>
      <c r="R130" s="203">
        <f t="shared" si="22"/>
        <v>0</v>
      </c>
      <c r="S130" s="203">
        <v>0</v>
      </c>
      <c r="T130" s="204">
        <f t="shared" si="2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160</v>
      </c>
      <c r="AT130" s="205" t="s">
        <v>155</v>
      </c>
      <c r="AU130" s="205" t="s">
        <v>78</v>
      </c>
      <c r="AY130" s="19" t="s">
        <v>153</v>
      </c>
      <c r="BE130" s="206">
        <f t="shared" si="24"/>
        <v>0</v>
      </c>
      <c r="BF130" s="206">
        <f t="shared" si="25"/>
        <v>0</v>
      </c>
      <c r="BG130" s="206">
        <f t="shared" si="26"/>
        <v>0</v>
      </c>
      <c r="BH130" s="206">
        <f t="shared" si="27"/>
        <v>0</v>
      </c>
      <c r="BI130" s="206">
        <f t="shared" si="28"/>
        <v>0</v>
      </c>
      <c r="BJ130" s="19" t="s">
        <v>76</v>
      </c>
      <c r="BK130" s="206">
        <f t="shared" si="29"/>
        <v>0</v>
      </c>
      <c r="BL130" s="19" t="s">
        <v>160</v>
      </c>
      <c r="BM130" s="205" t="s">
        <v>1862</v>
      </c>
    </row>
    <row r="131" spans="1:65" s="2" customFormat="1" ht="48.75">
      <c r="A131" s="36"/>
      <c r="B131" s="37"/>
      <c r="C131" s="38"/>
      <c r="D131" s="209" t="s">
        <v>315</v>
      </c>
      <c r="E131" s="38"/>
      <c r="F131" s="251" t="s">
        <v>1863</v>
      </c>
      <c r="G131" s="38"/>
      <c r="H131" s="38"/>
      <c r="I131" s="117"/>
      <c r="J131" s="38"/>
      <c r="K131" s="38"/>
      <c r="L131" s="41"/>
      <c r="M131" s="252"/>
      <c r="N131" s="25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315</v>
      </c>
      <c r="AU131" s="19" t="s">
        <v>78</v>
      </c>
    </row>
    <row r="132" spans="1:65" s="12" customFormat="1" ht="22.9" customHeight="1">
      <c r="B132" s="178"/>
      <c r="C132" s="179"/>
      <c r="D132" s="180" t="s">
        <v>68</v>
      </c>
      <c r="E132" s="192" t="s">
        <v>518</v>
      </c>
      <c r="F132" s="192" t="s">
        <v>519</v>
      </c>
      <c r="G132" s="179"/>
      <c r="H132" s="179"/>
      <c r="I132" s="182"/>
      <c r="J132" s="193">
        <f>BK132</f>
        <v>0</v>
      </c>
      <c r="K132" s="179"/>
      <c r="L132" s="184"/>
      <c r="M132" s="185"/>
      <c r="N132" s="186"/>
      <c r="O132" s="186"/>
      <c r="P132" s="187">
        <f>SUM(P133:P138)</f>
        <v>0</v>
      </c>
      <c r="Q132" s="186"/>
      <c r="R132" s="187">
        <f>SUM(R133:R138)</f>
        <v>0</v>
      </c>
      <c r="S132" s="186"/>
      <c r="T132" s="188">
        <f>SUM(T133:T138)</f>
        <v>0</v>
      </c>
      <c r="AR132" s="189" t="s">
        <v>76</v>
      </c>
      <c r="AT132" s="190" t="s">
        <v>68</v>
      </c>
      <c r="AU132" s="190" t="s">
        <v>76</v>
      </c>
      <c r="AY132" s="189" t="s">
        <v>153</v>
      </c>
      <c r="BK132" s="191">
        <f>SUM(BK133:BK138)</f>
        <v>0</v>
      </c>
    </row>
    <row r="133" spans="1:65" s="2" customFormat="1" ht="36" customHeight="1">
      <c r="A133" s="36"/>
      <c r="B133" s="37"/>
      <c r="C133" s="194" t="s">
        <v>377</v>
      </c>
      <c r="D133" s="194" t="s">
        <v>155</v>
      </c>
      <c r="E133" s="195" t="s">
        <v>1864</v>
      </c>
      <c r="F133" s="196" t="s">
        <v>1865</v>
      </c>
      <c r="G133" s="197" t="s">
        <v>201</v>
      </c>
      <c r="H133" s="198">
        <v>8.8789999999999996</v>
      </c>
      <c r="I133" s="199"/>
      <c r="J133" s="200">
        <f>ROUND(I133*H133,2)</f>
        <v>0</v>
      </c>
      <c r="K133" s="196" t="s">
        <v>159</v>
      </c>
      <c r="L133" s="41"/>
      <c r="M133" s="201" t="s">
        <v>20</v>
      </c>
      <c r="N133" s="202" t="s">
        <v>40</v>
      </c>
      <c r="O133" s="66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160</v>
      </c>
      <c r="AT133" s="205" t="s">
        <v>155</v>
      </c>
      <c r="AU133" s="205" t="s">
        <v>78</v>
      </c>
      <c r="AY133" s="19" t="s">
        <v>153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9" t="s">
        <v>76</v>
      </c>
      <c r="BK133" s="206">
        <f>ROUND(I133*H133,2)</f>
        <v>0</v>
      </c>
      <c r="BL133" s="19" t="s">
        <v>160</v>
      </c>
      <c r="BM133" s="205" t="s">
        <v>1866</v>
      </c>
    </row>
    <row r="134" spans="1:65" s="2" customFormat="1" ht="60" customHeight="1">
      <c r="A134" s="36"/>
      <c r="B134" s="37"/>
      <c r="C134" s="194" t="s">
        <v>389</v>
      </c>
      <c r="D134" s="194" t="s">
        <v>155</v>
      </c>
      <c r="E134" s="195" t="s">
        <v>525</v>
      </c>
      <c r="F134" s="196" t="s">
        <v>526</v>
      </c>
      <c r="G134" s="197" t="s">
        <v>201</v>
      </c>
      <c r="H134" s="198">
        <v>8.8789999999999996</v>
      </c>
      <c r="I134" s="199"/>
      <c r="J134" s="200">
        <f>ROUND(I134*H134,2)</f>
        <v>0</v>
      </c>
      <c r="K134" s="196" t="s">
        <v>159</v>
      </c>
      <c r="L134" s="41"/>
      <c r="M134" s="201" t="s">
        <v>20</v>
      </c>
      <c r="N134" s="202" t="s">
        <v>40</v>
      </c>
      <c r="O134" s="66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160</v>
      </c>
      <c r="AT134" s="205" t="s">
        <v>155</v>
      </c>
      <c r="AU134" s="205" t="s">
        <v>78</v>
      </c>
      <c r="AY134" s="19" t="s">
        <v>153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9" t="s">
        <v>76</v>
      </c>
      <c r="BK134" s="206">
        <f>ROUND(I134*H134,2)</f>
        <v>0</v>
      </c>
      <c r="BL134" s="19" t="s">
        <v>160</v>
      </c>
      <c r="BM134" s="205" t="s">
        <v>1867</v>
      </c>
    </row>
    <row r="135" spans="1:65" s="2" customFormat="1" ht="24" customHeight="1">
      <c r="A135" s="36"/>
      <c r="B135" s="37"/>
      <c r="C135" s="194" t="s">
        <v>393</v>
      </c>
      <c r="D135" s="194" t="s">
        <v>155</v>
      </c>
      <c r="E135" s="195" t="s">
        <v>529</v>
      </c>
      <c r="F135" s="196" t="s">
        <v>530</v>
      </c>
      <c r="G135" s="197" t="s">
        <v>201</v>
      </c>
      <c r="H135" s="198">
        <v>8.8789999999999996</v>
      </c>
      <c r="I135" s="199"/>
      <c r="J135" s="200">
        <f>ROUND(I135*H135,2)</f>
        <v>0</v>
      </c>
      <c r="K135" s="196" t="s">
        <v>159</v>
      </c>
      <c r="L135" s="41"/>
      <c r="M135" s="201" t="s">
        <v>20</v>
      </c>
      <c r="N135" s="202" t="s">
        <v>40</v>
      </c>
      <c r="O135" s="6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160</v>
      </c>
      <c r="AT135" s="205" t="s">
        <v>155</v>
      </c>
      <c r="AU135" s="205" t="s">
        <v>78</v>
      </c>
      <c r="AY135" s="19" t="s">
        <v>153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9" t="s">
        <v>76</v>
      </c>
      <c r="BK135" s="206">
        <f>ROUND(I135*H135,2)</f>
        <v>0</v>
      </c>
      <c r="BL135" s="19" t="s">
        <v>160</v>
      </c>
      <c r="BM135" s="205" t="s">
        <v>1868</v>
      </c>
    </row>
    <row r="136" spans="1:65" s="2" customFormat="1" ht="36" customHeight="1">
      <c r="A136" s="36"/>
      <c r="B136" s="37"/>
      <c r="C136" s="194" t="s">
        <v>400</v>
      </c>
      <c r="D136" s="194" t="s">
        <v>155</v>
      </c>
      <c r="E136" s="195" t="s">
        <v>533</v>
      </c>
      <c r="F136" s="196" t="s">
        <v>534</v>
      </c>
      <c r="G136" s="197" t="s">
        <v>201</v>
      </c>
      <c r="H136" s="198">
        <v>443.95</v>
      </c>
      <c r="I136" s="199"/>
      <c r="J136" s="200">
        <f>ROUND(I136*H136,2)</f>
        <v>0</v>
      </c>
      <c r="K136" s="196" t="s">
        <v>159</v>
      </c>
      <c r="L136" s="41"/>
      <c r="M136" s="201" t="s">
        <v>20</v>
      </c>
      <c r="N136" s="202" t="s">
        <v>40</v>
      </c>
      <c r="O136" s="66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160</v>
      </c>
      <c r="AT136" s="205" t="s">
        <v>155</v>
      </c>
      <c r="AU136" s="205" t="s">
        <v>78</v>
      </c>
      <c r="AY136" s="19" t="s">
        <v>153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9" t="s">
        <v>76</v>
      </c>
      <c r="BK136" s="206">
        <f>ROUND(I136*H136,2)</f>
        <v>0</v>
      </c>
      <c r="BL136" s="19" t="s">
        <v>160</v>
      </c>
      <c r="BM136" s="205" t="s">
        <v>1869</v>
      </c>
    </row>
    <row r="137" spans="1:65" s="14" customFormat="1" ht="11.25">
      <c r="B137" s="218"/>
      <c r="C137" s="219"/>
      <c r="D137" s="209" t="s">
        <v>162</v>
      </c>
      <c r="E137" s="219"/>
      <c r="F137" s="221" t="s">
        <v>1870</v>
      </c>
      <c r="G137" s="219"/>
      <c r="H137" s="222">
        <v>443.95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162</v>
      </c>
      <c r="AU137" s="228" t="s">
        <v>78</v>
      </c>
      <c r="AV137" s="14" t="s">
        <v>78</v>
      </c>
      <c r="AW137" s="14" t="s">
        <v>4</v>
      </c>
      <c r="AX137" s="14" t="s">
        <v>76</v>
      </c>
      <c r="AY137" s="228" t="s">
        <v>153</v>
      </c>
    </row>
    <row r="138" spans="1:65" s="2" customFormat="1" ht="36" customHeight="1">
      <c r="A138" s="36"/>
      <c r="B138" s="37"/>
      <c r="C138" s="194" t="s">
        <v>405</v>
      </c>
      <c r="D138" s="194" t="s">
        <v>155</v>
      </c>
      <c r="E138" s="195" t="s">
        <v>547</v>
      </c>
      <c r="F138" s="196" t="s">
        <v>548</v>
      </c>
      <c r="G138" s="197" t="s">
        <v>201</v>
      </c>
      <c r="H138" s="198">
        <v>8.8789999999999996</v>
      </c>
      <c r="I138" s="199"/>
      <c r="J138" s="200">
        <f>ROUND(I138*H138,2)</f>
        <v>0</v>
      </c>
      <c r="K138" s="196" t="s">
        <v>159</v>
      </c>
      <c r="L138" s="41"/>
      <c r="M138" s="201" t="s">
        <v>20</v>
      </c>
      <c r="N138" s="202" t="s">
        <v>40</v>
      </c>
      <c r="O138" s="66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160</v>
      </c>
      <c r="AT138" s="205" t="s">
        <v>155</v>
      </c>
      <c r="AU138" s="205" t="s">
        <v>78</v>
      </c>
      <c r="AY138" s="19" t="s">
        <v>153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9" t="s">
        <v>76</v>
      </c>
      <c r="BK138" s="206">
        <f>ROUND(I138*H138,2)</f>
        <v>0</v>
      </c>
      <c r="BL138" s="19" t="s">
        <v>160</v>
      </c>
      <c r="BM138" s="205" t="s">
        <v>1871</v>
      </c>
    </row>
    <row r="139" spans="1:65" s="12" customFormat="1" ht="22.9" customHeight="1">
      <c r="B139" s="178"/>
      <c r="C139" s="179"/>
      <c r="D139" s="180" t="s">
        <v>68</v>
      </c>
      <c r="E139" s="192" t="s">
        <v>550</v>
      </c>
      <c r="F139" s="192" t="s">
        <v>551</v>
      </c>
      <c r="G139" s="179"/>
      <c r="H139" s="179"/>
      <c r="I139" s="182"/>
      <c r="J139" s="193">
        <f>BK139</f>
        <v>0</v>
      </c>
      <c r="K139" s="179"/>
      <c r="L139" s="184"/>
      <c r="M139" s="185"/>
      <c r="N139" s="186"/>
      <c r="O139" s="186"/>
      <c r="P139" s="187">
        <f>SUM(P140:P142)</f>
        <v>0</v>
      </c>
      <c r="Q139" s="186"/>
      <c r="R139" s="187">
        <f>SUM(R140:R142)</f>
        <v>0</v>
      </c>
      <c r="S139" s="186"/>
      <c r="T139" s="188">
        <f>SUM(T140:T142)</f>
        <v>0</v>
      </c>
      <c r="AR139" s="189" t="s">
        <v>76</v>
      </c>
      <c r="AT139" s="190" t="s">
        <v>68</v>
      </c>
      <c r="AU139" s="190" t="s">
        <v>76</v>
      </c>
      <c r="AY139" s="189" t="s">
        <v>153</v>
      </c>
      <c r="BK139" s="191">
        <f>SUM(BK140:BK142)</f>
        <v>0</v>
      </c>
    </row>
    <row r="140" spans="1:65" s="2" customFormat="1" ht="48" customHeight="1">
      <c r="A140" s="36"/>
      <c r="B140" s="37"/>
      <c r="C140" s="194" t="s">
        <v>412</v>
      </c>
      <c r="D140" s="194" t="s">
        <v>155</v>
      </c>
      <c r="E140" s="195" t="s">
        <v>1872</v>
      </c>
      <c r="F140" s="196" t="s">
        <v>1873</v>
      </c>
      <c r="G140" s="197" t="s">
        <v>201</v>
      </c>
      <c r="H140" s="198">
        <v>24</v>
      </c>
      <c r="I140" s="199"/>
      <c r="J140" s="200">
        <f>ROUND(I140*H140,2)</f>
        <v>0</v>
      </c>
      <c r="K140" s="196" t="s">
        <v>20</v>
      </c>
      <c r="L140" s="41"/>
      <c r="M140" s="201" t="s">
        <v>20</v>
      </c>
      <c r="N140" s="202" t="s">
        <v>40</v>
      </c>
      <c r="O140" s="66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160</v>
      </c>
      <c r="AT140" s="205" t="s">
        <v>155</v>
      </c>
      <c r="AU140" s="205" t="s">
        <v>78</v>
      </c>
      <c r="AY140" s="19" t="s">
        <v>153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9" t="s">
        <v>76</v>
      </c>
      <c r="BK140" s="206">
        <f>ROUND(I140*H140,2)</f>
        <v>0</v>
      </c>
      <c r="BL140" s="19" t="s">
        <v>160</v>
      </c>
      <c r="BM140" s="205" t="s">
        <v>1874</v>
      </c>
    </row>
    <row r="141" spans="1:65" s="2" customFormat="1" ht="24" customHeight="1">
      <c r="A141" s="36"/>
      <c r="B141" s="37"/>
      <c r="C141" s="254" t="s">
        <v>418</v>
      </c>
      <c r="D141" s="254" t="s">
        <v>332</v>
      </c>
      <c r="E141" s="255" t="s">
        <v>1875</v>
      </c>
      <c r="F141" s="256" t="s">
        <v>1876</v>
      </c>
      <c r="G141" s="257" t="s">
        <v>208</v>
      </c>
      <c r="H141" s="258">
        <v>4820</v>
      </c>
      <c r="I141" s="259"/>
      <c r="J141" s="260">
        <f>ROUND(I141*H141,2)</f>
        <v>0</v>
      </c>
      <c r="K141" s="256" t="s">
        <v>20</v>
      </c>
      <c r="L141" s="261"/>
      <c r="M141" s="262" t="s">
        <v>20</v>
      </c>
      <c r="N141" s="263" t="s">
        <v>40</v>
      </c>
      <c r="O141" s="66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214</v>
      </c>
      <c r="AT141" s="205" t="s">
        <v>332</v>
      </c>
      <c r="AU141" s="205" t="s">
        <v>78</v>
      </c>
      <c r="AY141" s="19" t="s">
        <v>153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9" t="s">
        <v>76</v>
      </c>
      <c r="BK141" s="206">
        <f>ROUND(I141*H141,2)</f>
        <v>0</v>
      </c>
      <c r="BL141" s="19" t="s">
        <v>160</v>
      </c>
      <c r="BM141" s="205" t="s">
        <v>1877</v>
      </c>
    </row>
    <row r="142" spans="1:65" s="2" customFormat="1" ht="60" customHeight="1">
      <c r="A142" s="36"/>
      <c r="B142" s="37"/>
      <c r="C142" s="194" t="s">
        <v>423</v>
      </c>
      <c r="D142" s="194" t="s">
        <v>155</v>
      </c>
      <c r="E142" s="195" t="s">
        <v>1878</v>
      </c>
      <c r="F142" s="196" t="s">
        <v>1879</v>
      </c>
      <c r="G142" s="197" t="s">
        <v>201</v>
      </c>
      <c r="H142" s="198">
        <v>24</v>
      </c>
      <c r="I142" s="199"/>
      <c r="J142" s="200">
        <f>ROUND(I142*H142,2)</f>
        <v>0</v>
      </c>
      <c r="K142" s="196" t="s">
        <v>159</v>
      </c>
      <c r="L142" s="41"/>
      <c r="M142" s="201" t="s">
        <v>20</v>
      </c>
      <c r="N142" s="202" t="s">
        <v>40</v>
      </c>
      <c r="O142" s="66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160</v>
      </c>
      <c r="AT142" s="205" t="s">
        <v>155</v>
      </c>
      <c r="AU142" s="205" t="s">
        <v>78</v>
      </c>
      <c r="AY142" s="19" t="s">
        <v>153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9" t="s">
        <v>76</v>
      </c>
      <c r="BK142" s="206">
        <f>ROUND(I142*H142,2)</f>
        <v>0</v>
      </c>
      <c r="BL142" s="19" t="s">
        <v>160</v>
      </c>
      <c r="BM142" s="205" t="s">
        <v>1880</v>
      </c>
    </row>
    <row r="143" spans="1:65" s="12" customFormat="1" ht="25.9" customHeight="1">
      <c r="B143" s="178"/>
      <c r="C143" s="179"/>
      <c r="D143" s="180" t="s">
        <v>68</v>
      </c>
      <c r="E143" s="181" t="s">
        <v>560</v>
      </c>
      <c r="F143" s="181" t="s">
        <v>561</v>
      </c>
      <c r="G143" s="179"/>
      <c r="H143" s="179"/>
      <c r="I143" s="182"/>
      <c r="J143" s="183">
        <f>BK143</f>
        <v>0</v>
      </c>
      <c r="K143" s="179"/>
      <c r="L143" s="184"/>
      <c r="M143" s="185"/>
      <c r="N143" s="186"/>
      <c r="O143" s="186"/>
      <c r="P143" s="187">
        <f>P144+P147+P178+P200+P244+P249+P255</f>
        <v>0</v>
      </c>
      <c r="Q143" s="186"/>
      <c r="R143" s="187">
        <f>R144+R147+R178+R200+R244+R249+R255</f>
        <v>4.0769257043999998</v>
      </c>
      <c r="S143" s="186"/>
      <c r="T143" s="188">
        <f>T144+T147+T178+T200+T244+T249+T255</f>
        <v>7.01866798</v>
      </c>
      <c r="AR143" s="189" t="s">
        <v>78</v>
      </c>
      <c r="AT143" s="190" t="s">
        <v>68</v>
      </c>
      <c r="AU143" s="190" t="s">
        <v>69</v>
      </c>
      <c r="AY143" s="189" t="s">
        <v>153</v>
      </c>
      <c r="BK143" s="191">
        <f>BK144+BK147+BK178+BK200+BK244+BK249+BK255</f>
        <v>0</v>
      </c>
    </row>
    <row r="144" spans="1:65" s="12" customFormat="1" ht="22.9" customHeight="1">
      <c r="B144" s="178"/>
      <c r="C144" s="179"/>
      <c r="D144" s="180" t="s">
        <v>68</v>
      </c>
      <c r="E144" s="192" t="s">
        <v>1881</v>
      </c>
      <c r="F144" s="192" t="s">
        <v>1882</v>
      </c>
      <c r="G144" s="179"/>
      <c r="H144" s="179"/>
      <c r="I144" s="182"/>
      <c r="J144" s="193">
        <f>BK144</f>
        <v>0</v>
      </c>
      <c r="K144" s="179"/>
      <c r="L144" s="184"/>
      <c r="M144" s="185"/>
      <c r="N144" s="186"/>
      <c r="O144" s="186"/>
      <c r="P144" s="187">
        <f>SUM(P145:P146)</f>
        <v>0</v>
      </c>
      <c r="Q144" s="186"/>
      <c r="R144" s="187">
        <f>SUM(R145:R146)</f>
        <v>0</v>
      </c>
      <c r="S144" s="186"/>
      <c r="T144" s="188">
        <f>SUM(T145:T146)</f>
        <v>0</v>
      </c>
      <c r="AR144" s="189" t="s">
        <v>78</v>
      </c>
      <c r="AT144" s="190" t="s">
        <v>68</v>
      </c>
      <c r="AU144" s="190" t="s">
        <v>76</v>
      </c>
      <c r="AY144" s="189" t="s">
        <v>153</v>
      </c>
      <c r="BK144" s="191">
        <f>SUM(BK145:BK146)</f>
        <v>0</v>
      </c>
    </row>
    <row r="145" spans="1:65" s="2" customFormat="1" ht="24" customHeight="1">
      <c r="A145" s="36"/>
      <c r="B145" s="37"/>
      <c r="C145" s="194" t="s">
        <v>433</v>
      </c>
      <c r="D145" s="194" t="s">
        <v>155</v>
      </c>
      <c r="E145" s="195" t="s">
        <v>1883</v>
      </c>
      <c r="F145" s="196" t="s">
        <v>1884</v>
      </c>
      <c r="G145" s="197" t="s">
        <v>179</v>
      </c>
      <c r="H145" s="198">
        <v>4</v>
      </c>
      <c r="I145" s="199"/>
      <c r="J145" s="200">
        <f>ROUND(I145*H145,2)</f>
        <v>0</v>
      </c>
      <c r="K145" s="196" t="s">
        <v>20</v>
      </c>
      <c r="L145" s="41"/>
      <c r="M145" s="201" t="s">
        <v>20</v>
      </c>
      <c r="N145" s="202" t="s">
        <v>40</v>
      </c>
      <c r="O145" s="66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304</v>
      </c>
      <c r="AT145" s="205" t="s">
        <v>155</v>
      </c>
      <c r="AU145" s="205" t="s">
        <v>78</v>
      </c>
      <c r="AY145" s="19" t="s">
        <v>153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9" t="s">
        <v>76</v>
      </c>
      <c r="BK145" s="206">
        <f>ROUND(I145*H145,2)</f>
        <v>0</v>
      </c>
      <c r="BL145" s="19" t="s">
        <v>304</v>
      </c>
      <c r="BM145" s="205" t="s">
        <v>1885</v>
      </c>
    </row>
    <row r="146" spans="1:65" s="2" customFormat="1" ht="16.5" customHeight="1">
      <c r="A146" s="36"/>
      <c r="B146" s="37"/>
      <c r="C146" s="194" t="s">
        <v>452</v>
      </c>
      <c r="D146" s="194" t="s">
        <v>155</v>
      </c>
      <c r="E146" s="195" t="s">
        <v>1886</v>
      </c>
      <c r="F146" s="196" t="s">
        <v>1887</v>
      </c>
      <c r="G146" s="197" t="s">
        <v>736</v>
      </c>
      <c r="H146" s="198">
        <v>1</v>
      </c>
      <c r="I146" s="199"/>
      <c r="J146" s="200">
        <f>ROUND(I146*H146,2)</f>
        <v>0</v>
      </c>
      <c r="K146" s="196" t="s">
        <v>20</v>
      </c>
      <c r="L146" s="41"/>
      <c r="M146" s="201" t="s">
        <v>20</v>
      </c>
      <c r="N146" s="202" t="s">
        <v>40</v>
      </c>
      <c r="O146" s="66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304</v>
      </c>
      <c r="AT146" s="205" t="s">
        <v>155</v>
      </c>
      <c r="AU146" s="205" t="s">
        <v>78</v>
      </c>
      <c r="AY146" s="19" t="s">
        <v>153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9" t="s">
        <v>76</v>
      </c>
      <c r="BK146" s="206">
        <f>ROUND(I146*H146,2)</f>
        <v>0</v>
      </c>
      <c r="BL146" s="19" t="s">
        <v>304</v>
      </c>
      <c r="BM146" s="205" t="s">
        <v>1888</v>
      </c>
    </row>
    <row r="147" spans="1:65" s="12" customFormat="1" ht="22.9" customHeight="1">
      <c r="B147" s="178"/>
      <c r="C147" s="179"/>
      <c r="D147" s="180" t="s">
        <v>68</v>
      </c>
      <c r="E147" s="192" t="s">
        <v>1889</v>
      </c>
      <c r="F147" s="192" t="s">
        <v>1890</v>
      </c>
      <c r="G147" s="179"/>
      <c r="H147" s="179"/>
      <c r="I147" s="182"/>
      <c r="J147" s="193">
        <f>BK147</f>
        <v>0</v>
      </c>
      <c r="K147" s="179"/>
      <c r="L147" s="184"/>
      <c r="M147" s="185"/>
      <c r="N147" s="186"/>
      <c r="O147" s="186"/>
      <c r="P147" s="187">
        <f>SUM(P148:P177)</f>
        <v>0</v>
      </c>
      <c r="Q147" s="186"/>
      <c r="R147" s="187">
        <f>SUM(R148:R177)</f>
        <v>1.4143560499999999</v>
      </c>
      <c r="S147" s="186"/>
      <c r="T147" s="188">
        <f>SUM(T148:T177)</f>
        <v>3.2516000000000003</v>
      </c>
      <c r="AR147" s="189" t="s">
        <v>78</v>
      </c>
      <c r="AT147" s="190" t="s">
        <v>68</v>
      </c>
      <c r="AU147" s="190" t="s">
        <v>76</v>
      </c>
      <c r="AY147" s="189" t="s">
        <v>153</v>
      </c>
      <c r="BK147" s="191">
        <f>SUM(BK148:BK177)</f>
        <v>0</v>
      </c>
    </row>
    <row r="148" spans="1:65" s="2" customFormat="1" ht="24" customHeight="1">
      <c r="A148" s="36"/>
      <c r="B148" s="37"/>
      <c r="C148" s="194" t="s">
        <v>472</v>
      </c>
      <c r="D148" s="194" t="s">
        <v>155</v>
      </c>
      <c r="E148" s="195" t="s">
        <v>1891</v>
      </c>
      <c r="F148" s="196" t="s">
        <v>1892</v>
      </c>
      <c r="G148" s="197" t="s">
        <v>274</v>
      </c>
      <c r="H148" s="198">
        <v>574</v>
      </c>
      <c r="I148" s="199"/>
      <c r="J148" s="200">
        <f t="shared" ref="J148:J172" si="30">ROUND(I148*H148,2)</f>
        <v>0</v>
      </c>
      <c r="K148" s="196" t="s">
        <v>20</v>
      </c>
      <c r="L148" s="41"/>
      <c r="M148" s="201" t="s">
        <v>20</v>
      </c>
      <c r="N148" s="202" t="s">
        <v>40</v>
      </c>
      <c r="O148" s="66"/>
      <c r="P148" s="203">
        <f t="shared" ref="P148:P172" si="31">O148*H148</f>
        <v>0</v>
      </c>
      <c r="Q148" s="203">
        <v>1.52E-5</v>
      </c>
      <c r="R148" s="203">
        <f t="shared" ref="R148:R172" si="32">Q148*H148</f>
        <v>8.7247999999999996E-3</v>
      </c>
      <c r="S148" s="203">
        <v>1E-3</v>
      </c>
      <c r="T148" s="204">
        <f t="shared" ref="T148:T172" si="33">S148*H148</f>
        <v>0.57400000000000007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304</v>
      </c>
      <c r="AT148" s="205" t="s">
        <v>155</v>
      </c>
      <c r="AU148" s="205" t="s">
        <v>78</v>
      </c>
      <c r="AY148" s="19" t="s">
        <v>153</v>
      </c>
      <c r="BE148" s="206">
        <f t="shared" ref="BE148:BE172" si="34">IF(N148="základní",J148,0)</f>
        <v>0</v>
      </c>
      <c r="BF148" s="206">
        <f t="shared" ref="BF148:BF172" si="35">IF(N148="snížená",J148,0)</f>
        <v>0</v>
      </c>
      <c r="BG148" s="206">
        <f t="shared" ref="BG148:BG172" si="36">IF(N148="zákl. přenesená",J148,0)</f>
        <v>0</v>
      </c>
      <c r="BH148" s="206">
        <f t="shared" ref="BH148:BH172" si="37">IF(N148="sníž. přenesená",J148,0)</f>
        <v>0</v>
      </c>
      <c r="BI148" s="206">
        <f t="shared" ref="BI148:BI172" si="38">IF(N148="nulová",J148,0)</f>
        <v>0</v>
      </c>
      <c r="BJ148" s="19" t="s">
        <v>76</v>
      </c>
      <c r="BK148" s="206">
        <f t="shared" ref="BK148:BK172" si="39">ROUND(I148*H148,2)</f>
        <v>0</v>
      </c>
      <c r="BL148" s="19" t="s">
        <v>304</v>
      </c>
      <c r="BM148" s="205" t="s">
        <v>1893</v>
      </c>
    </row>
    <row r="149" spans="1:65" s="2" customFormat="1" ht="24" customHeight="1">
      <c r="A149" s="36"/>
      <c r="B149" s="37"/>
      <c r="C149" s="194" t="s">
        <v>479</v>
      </c>
      <c r="D149" s="194" t="s">
        <v>155</v>
      </c>
      <c r="E149" s="195" t="s">
        <v>1894</v>
      </c>
      <c r="F149" s="196" t="s">
        <v>1895</v>
      </c>
      <c r="G149" s="197" t="s">
        <v>274</v>
      </c>
      <c r="H149" s="198">
        <v>604</v>
      </c>
      <c r="I149" s="199"/>
      <c r="J149" s="200">
        <f t="shared" si="30"/>
        <v>0</v>
      </c>
      <c r="K149" s="196" t="s">
        <v>20</v>
      </c>
      <c r="L149" s="41"/>
      <c r="M149" s="201" t="s">
        <v>20</v>
      </c>
      <c r="N149" s="202" t="s">
        <v>40</v>
      </c>
      <c r="O149" s="66"/>
      <c r="P149" s="203">
        <f t="shared" si="31"/>
        <v>0</v>
      </c>
      <c r="Q149" s="203">
        <v>1.995E-5</v>
      </c>
      <c r="R149" s="203">
        <f t="shared" si="32"/>
        <v>1.2049799999999999E-2</v>
      </c>
      <c r="S149" s="203">
        <v>3.2000000000000002E-3</v>
      </c>
      <c r="T149" s="204">
        <f t="shared" si="33"/>
        <v>1.9328000000000001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304</v>
      </c>
      <c r="AT149" s="205" t="s">
        <v>155</v>
      </c>
      <c r="AU149" s="205" t="s">
        <v>78</v>
      </c>
      <c r="AY149" s="19" t="s">
        <v>153</v>
      </c>
      <c r="BE149" s="206">
        <f t="shared" si="34"/>
        <v>0</v>
      </c>
      <c r="BF149" s="206">
        <f t="shared" si="35"/>
        <v>0</v>
      </c>
      <c r="BG149" s="206">
        <f t="shared" si="36"/>
        <v>0</v>
      </c>
      <c r="BH149" s="206">
        <f t="shared" si="37"/>
        <v>0</v>
      </c>
      <c r="BI149" s="206">
        <f t="shared" si="38"/>
        <v>0</v>
      </c>
      <c r="BJ149" s="19" t="s">
        <v>76</v>
      </c>
      <c r="BK149" s="206">
        <f t="shared" si="39"/>
        <v>0</v>
      </c>
      <c r="BL149" s="19" t="s">
        <v>304</v>
      </c>
      <c r="BM149" s="205" t="s">
        <v>1896</v>
      </c>
    </row>
    <row r="150" spans="1:65" s="2" customFormat="1" ht="24" customHeight="1">
      <c r="A150" s="36"/>
      <c r="B150" s="37"/>
      <c r="C150" s="194" t="s">
        <v>483</v>
      </c>
      <c r="D150" s="194" t="s">
        <v>155</v>
      </c>
      <c r="E150" s="195" t="s">
        <v>1897</v>
      </c>
      <c r="F150" s="196" t="s">
        <v>1898</v>
      </c>
      <c r="G150" s="197" t="s">
        <v>274</v>
      </c>
      <c r="H150" s="198">
        <v>140</v>
      </c>
      <c r="I150" s="199"/>
      <c r="J150" s="200">
        <f t="shared" si="30"/>
        <v>0</v>
      </c>
      <c r="K150" s="196" t="s">
        <v>20</v>
      </c>
      <c r="L150" s="41"/>
      <c r="M150" s="201" t="s">
        <v>20</v>
      </c>
      <c r="N150" s="202" t="s">
        <v>40</v>
      </c>
      <c r="O150" s="66"/>
      <c r="P150" s="203">
        <f t="shared" si="31"/>
        <v>0</v>
      </c>
      <c r="Q150" s="203">
        <v>5.0000000000000002E-5</v>
      </c>
      <c r="R150" s="203">
        <f t="shared" si="32"/>
        <v>7.0000000000000001E-3</v>
      </c>
      <c r="S150" s="203">
        <v>5.3200000000000001E-3</v>
      </c>
      <c r="T150" s="204">
        <f t="shared" si="33"/>
        <v>0.74480000000000002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304</v>
      </c>
      <c r="AT150" s="205" t="s">
        <v>155</v>
      </c>
      <c r="AU150" s="205" t="s">
        <v>78</v>
      </c>
      <c r="AY150" s="19" t="s">
        <v>153</v>
      </c>
      <c r="BE150" s="206">
        <f t="shared" si="34"/>
        <v>0</v>
      </c>
      <c r="BF150" s="206">
        <f t="shared" si="35"/>
        <v>0</v>
      </c>
      <c r="BG150" s="206">
        <f t="shared" si="36"/>
        <v>0</v>
      </c>
      <c r="BH150" s="206">
        <f t="shared" si="37"/>
        <v>0</v>
      </c>
      <c r="BI150" s="206">
        <f t="shared" si="38"/>
        <v>0</v>
      </c>
      <c r="BJ150" s="19" t="s">
        <v>76</v>
      </c>
      <c r="BK150" s="206">
        <f t="shared" si="39"/>
        <v>0</v>
      </c>
      <c r="BL150" s="19" t="s">
        <v>304</v>
      </c>
      <c r="BM150" s="205" t="s">
        <v>1899</v>
      </c>
    </row>
    <row r="151" spans="1:65" s="2" customFormat="1" ht="16.5" customHeight="1">
      <c r="A151" s="36"/>
      <c r="B151" s="37"/>
      <c r="C151" s="194" t="s">
        <v>489</v>
      </c>
      <c r="D151" s="194" t="s">
        <v>155</v>
      </c>
      <c r="E151" s="195" t="s">
        <v>1900</v>
      </c>
      <c r="F151" s="196" t="s">
        <v>1901</v>
      </c>
      <c r="G151" s="197" t="s">
        <v>274</v>
      </c>
      <c r="H151" s="198">
        <v>10</v>
      </c>
      <c r="I151" s="199"/>
      <c r="J151" s="200">
        <f t="shared" si="30"/>
        <v>0</v>
      </c>
      <c r="K151" s="196" t="s">
        <v>20</v>
      </c>
      <c r="L151" s="41"/>
      <c r="M151" s="201" t="s">
        <v>20</v>
      </c>
      <c r="N151" s="202" t="s">
        <v>40</v>
      </c>
      <c r="O151" s="66"/>
      <c r="P151" s="203">
        <f t="shared" si="31"/>
        <v>0</v>
      </c>
      <c r="Q151" s="203">
        <v>0</v>
      </c>
      <c r="R151" s="203">
        <f t="shared" si="32"/>
        <v>0</v>
      </c>
      <c r="S151" s="203">
        <v>0</v>
      </c>
      <c r="T151" s="204">
        <f t="shared" si="3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304</v>
      </c>
      <c r="AT151" s="205" t="s">
        <v>155</v>
      </c>
      <c r="AU151" s="205" t="s">
        <v>78</v>
      </c>
      <c r="AY151" s="19" t="s">
        <v>153</v>
      </c>
      <c r="BE151" s="206">
        <f t="shared" si="34"/>
        <v>0</v>
      </c>
      <c r="BF151" s="206">
        <f t="shared" si="35"/>
        <v>0</v>
      </c>
      <c r="BG151" s="206">
        <f t="shared" si="36"/>
        <v>0</v>
      </c>
      <c r="BH151" s="206">
        <f t="shared" si="37"/>
        <v>0</v>
      </c>
      <c r="BI151" s="206">
        <f t="shared" si="38"/>
        <v>0</v>
      </c>
      <c r="BJ151" s="19" t="s">
        <v>76</v>
      </c>
      <c r="BK151" s="206">
        <f t="shared" si="39"/>
        <v>0</v>
      </c>
      <c r="BL151" s="19" t="s">
        <v>304</v>
      </c>
      <c r="BM151" s="205" t="s">
        <v>1902</v>
      </c>
    </row>
    <row r="152" spans="1:65" s="2" customFormat="1" ht="24" customHeight="1">
      <c r="A152" s="36"/>
      <c r="B152" s="37"/>
      <c r="C152" s="194" t="s">
        <v>498</v>
      </c>
      <c r="D152" s="194" t="s">
        <v>155</v>
      </c>
      <c r="E152" s="195" t="s">
        <v>1903</v>
      </c>
      <c r="F152" s="196" t="s">
        <v>1904</v>
      </c>
      <c r="G152" s="197" t="s">
        <v>274</v>
      </c>
      <c r="H152" s="198">
        <v>12</v>
      </c>
      <c r="I152" s="199"/>
      <c r="J152" s="200">
        <f t="shared" si="30"/>
        <v>0</v>
      </c>
      <c r="K152" s="196" t="s">
        <v>20</v>
      </c>
      <c r="L152" s="41"/>
      <c r="M152" s="201" t="s">
        <v>20</v>
      </c>
      <c r="N152" s="202" t="s">
        <v>40</v>
      </c>
      <c r="O152" s="66"/>
      <c r="P152" s="203">
        <f t="shared" si="31"/>
        <v>0</v>
      </c>
      <c r="Q152" s="203">
        <v>0</v>
      </c>
      <c r="R152" s="203">
        <f t="shared" si="32"/>
        <v>0</v>
      </c>
      <c r="S152" s="203">
        <v>0</v>
      </c>
      <c r="T152" s="204">
        <f t="shared" si="3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304</v>
      </c>
      <c r="AT152" s="205" t="s">
        <v>155</v>
      </c>
      <c r="AU152" s="205" t="s">
        <v>78</v>
      </c>
      <c r="AY152" s="19" t="s">
        <v>153</v>
      </c>
      <c r="BE152" s="206">
        <f t="shared" si="34"/>
        <v>0</v>
      </c>
      <c r="BF152" s="206">
        <f t="shared" si="35"/>
        <v>0</v>
      </c>
      <c r="BG152" s="206">
        <f t="shared" si="36"/>
        <v>0</v>
      </c>
      <c r="BH152" s="206">
        <f t="shared" si="37"/>
        <v>0</v>
      </c>
      <c r="BI152" s="206">
        <f t="shared" si="38"/>
        <v>0</v>
      </c>
      <c r="BJ152" s="19" t="s">
        <v>76</v>
      </c>
      <c r="BK152" s="206">
        <f t="shared" si="39"/>
        <v>0</v>
      </c>
      <c r="BL152" s="19" t="s">
        <v>304</v>
      </c>
      <c r="BM152" s="205" t="s">
        <v>1905</v>
      </c>
    </row>
    <row r="153" spans="1:65" s="2" customFormat="1" ht="24" customHeight="1">
      <c r="A153" s="36"/>
      <c r="B153" s="37"/>
      <c r="C153" s="194" t="s">
        <v>504</v>
      </c>
      <c r="D153" s="194" t="s">
        <v>155</v>
      </c>
      <c r="E153" s="195" t="s">
        <v>1906</v>
      </c>
      <c r="F153" s="196" t="s">
        <v>1907</v>
      </c>
      <c r="G153" s="197" t="s">
        <v>274</v>
      </c>
      <c r="H153" s="198">
        <v>574</v>
      </c>
      <c r="I153" s="199"/>
      <c r="J153" s="200">
        <f t="shared" si="30"/>
        <v>0</v>
      </c>
      <c r="K153" s="196" t="s">
        <v>20</v>
      </c>
      <c r="L153" s="41"/>
      <c r="M153" s="201" t="s">
        <v>20</v>
      </c>
      <c r="N153" s="202" t="s">
        <v>40</v>
      </c>
      <c r="O153" s="66"/>
      <c r="P153" s="203">
        <f t="shared" si="31"/>
        <v>0</v>
      </c>
      <c r="Q153" s="203">
        <v>4.52015E-4</v>
      </c>
      <c r="R153" s="203">
        <f t="shared" si="32"/>
        <v>0.25945660999999998</v>
      </c>
      <c r="S153" s="203">
        <v>0</v>
      </c>
      <c r="T153" s="204">
        <f t="shared" si="3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304</v>
      </c>
      <c r="AT153" s="205" t="s">
        <v>155</v>
      </c>
      <c r="AU153" s="205" t="s">
        <v>78</v>
      </c>
      <c r="AY153" s="19" t="s">
        <v>153</v>
      </c>
      <c r="BE153" s="206">
        <f t="shared" si="34"/>
        <v>0</v>
      </c>
      <c r="BF153" s="206">
        <f t="shared" si="35"/>
        <v>0</v>
      </c>
      <c r="BG153" s="206">
        <f t="shared" si="36"/>
        <v>0</v>
      </c>
      <c r="BH153" s="206">
        <f t="shared" si="37"/>
        <v>0</v>
      </c>
      <c r="BI153" s="206">
        <f t="shared" si="38"/>
        <v>0</v>
      </c>
      <c r="BJ153" s="19" t="s">
        <v>76</v>
      </c>
      <c r="BK153" s="206">
        <f t="shared" si="39"/>
        <v>0</v>
      </c>
      <c r="BL153" s="19" t="s">
        <v>304</v>
      </c>
      <c r="BM153" s="205" t="s">
        <v>1908</v>
      </c>
    </row>
    <row r="154" spans="1:65" s="2" customFormat="1" ht="24" customHeight="1">
      <c r="A154" s="36"/>
      <c r="B154" s="37"/>
      <c r="C154" s="194" t="s">
        <v>508</v>
      </c>
      <c r="D154" s="194" t="s">
        <v>155</v>
      </c>
      <c r="E154" s="195" t="s">
        <v>1909</v>
      </c>
      <c r="F154" s="196" t="s">
        <v>1910</v>
      </c>
      <c r="G154" s="197" t="s">
        <v>274</v>
      </c>
      <c r="H154" s="198">
        <v>166</v>
      </c>
      <c r="I154" s="199"/>
      <c r="J154" s="200">
        <f t="shared" si="30"/>
        <v>0</v>
      </c>
      <c r="K154" s="196" t="s">
        <v>20</v>
      </c>
      <c r="L154" s="41"/>
      <c r="M154" s="201" t="s">
        <v>20</v>
      </c>
      <c r="N154" s="202" t="s">
        <v>40</v>
      </c>
      <c r="O154" s="66"/>
      <c r="P154" s="203">
        <f t="shared" si="31"/>
        <v>0</v>
      </c>
      <c r="Q154" s="203">
        <v>6.9029499999999995E-4</v>
      </c>
      <c r="R154" s="203">
        <f t="shared" si="32"/>
        <v>0.11458897</v>
      </c>
      <c r="S154" s="203">
        <v>0</v>
      </c>
      <c r="T154" s="204">
        <f t="shared" si="3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304</v>
      </c>
      <c r="AT154" s="205" t="s">
        <v>155</v>
      </c>
      <c r="AU154" s="205" t="s">
        <v>78</v>
      </c>
      <c r="AY154" s="19" t="s">
        <v>153</v>
      </c>
      <c r="BE154" s="206">
        <f t="shared" si="34"/>
        <v>0</v>
      </c>
      <c r="BF154" s="206">
        <f t="shared" si="35"/>
        <v>0</v>
      </c>
      <c r="BG154" s="206">
        <f t="shared" si="36"/>
        <v>0</v>
      </c>
      <c r="BH154" s="206">
        <f t="shared" si="37"/>
        <v>0</v>
      </c>
      <c r="BI154" s="206">
        <f t="shared" si="38"/>
        <v>0</v>
      </c>
      <c r="BJ154" s="19" t="s">
        <v>76</v>
      </c>
      <c r="BK154" s="206">
        <f t="shared" si="39"/>
        <v>0</v>
      </c>
      <c r="BL154" s="19" t="s">
        <v>304</v>
      </c>
      <c r="BM154" s="205" t="s">
        <v>1911</v>
      </c>
    </row>
    <row r="155" spans="1:65" s="2" customFormat="1" ht="24" customHeight="1">
      <c r="A155" s="36"/>
      <c r="B155" s="37"/>
      <c r="C155" s="194" t="s">
        <v>520</v>
      </c>
      <c r="D155" s="194" t="s">
        <v>155</v>
      </c>
      <c r="E155" s="195" t="s">
        <v>1912</v>
      </c>
      <c r="F155" s="196" t="s">
        <v>1913</v>
      </c>
      <c r="G155" s="197" t="s">
        <v>274</v>
      </c>
      <c r="H155" s="198">
        <v>282</v>
      </c>
      <c r="I155" s="199"/>
      <c r="J155" s="200">
        <f t="shared" si="30"/>
        <v>0</v>
      </c>
      <c r="K155" s="196" t="s">
        <v>20</v>
      </c>
      <c r="L155" s="41"/>
      <c r="M155" s="201" t="s">
        <v>20</v>
      </c>
      <c r="N155" s="202" t="s">
        <v>40</v>
      </c>
      <c r="O155" s="66"/>
      <c r="P155" s="203">
        <f t="shared" si="31"/>
        <v>0</v>
      </c>
      <c r="Q155" s="203">
        <v>6.73965E-4</v>
      </c>
      <c r="R155" s="203">
        <f t="shared" si="32"/>
        <v>0.19005812999999999</v>
      </c>
      <c r="S155" s="203">
        <v>0</v>
      </c>
      <c r="T155" s="204">
        <f t="shared" si="3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304</v>
      </c>
      <c r="AT155" s="205" t="s">
        <v>155</v>
      </c>
      <c r="AU155" s="205" t="s">
        <v>78</v>
      </c>
      <c r="AY155" s="19" t="s">
        <v>153</v>
      </c>
      <c r="BE155" s="206">
        <f t="shared" si="34"/>
        <v>0</v>
      </c>
      <c r="BF155" s="206">
        <f t="shared" si="35"/>
        <v>0</v>
      </c>
      <c r="BG155" s="206">
        <f t="shared" si="36"/>
        <v>0</v>
      </c>
      <c r="BH155" s="206">
        <f t="shared" si="37"/>
        <v>0</v>
      </c>
      <c r="BI155" s="206">
        <f t="shared" si="38"/>
        <v>0</v>
      </c>
      <c r="BJ155" s="19" t="s">
        <v>76</v>
      </c>
      <c r="BK155" s="206">
        <f t="shared" si="39"/>
        <v>0</v>
      </c>
      <c r="BL155" s="19" t="s">
        <v>304</v>
      </c>
      <c r="BM155" s="205" t="s">
        <v>1914</v>
      </c>
    </row>
    <row r="156" spans="1:65" s="2" customFormat="1" ht="24" customHeight="1">
      <c r="A156" s="36"/>
      <c r="B156" s="37"/>
      <c r="C156" s="194" t="s">
        <v>524</v>
      </c>
      <c r="D156" s="194" t="s">
        <v>155</v>
      </c>
      <c r="E156" s="195" t="s">
        <v>1915</v>
      </c>
      <c r="F156" s="196" t="s">
        <v>1916</v>
      </c>
      <c r="G156" s="197" t="s">
        <v>274</v>
      </c>
      <c r="H156" s="198">
        <v>220</v>
      </c>
      <c r="I156" s="199"/>
      <c r="J156" s="200">
        <f t="shared" si="30"/>
        <v>0</v>
      </c>
      <c r="K156" s="196" t="s">
        <v>20</v>
      </c>
      <c r="L156" s="41"/>
      <c r="M156" s="201" t="s">
        <v>20</v>
      </c>
      <c r="N156" s="202" t="s">
        <v>40</v>
      </c>
      <c r="O156" s="66"/>
      <c r="P156" s="203">
        <f t="shared" si="31"/>
        <v>0</v>
      </c>
      <c r="Q156" s="203">
        <v>1.2489350000000001E-3</v>
      </c>
      <c r="R156" s="203">
        <f t="shared" si="32"/>
        <v>0.2747657</v>
      </c>
      <c r="S156" s="203">
        <v>0</v>
      </c>
      <c r="T156" s="204">
        <f t="shared" si="3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304</v>
      </c>
      <c r="AT156" s="205" t="s">
        <v>155</v>
      </c>
      <c r="AU156" s="205" t="s">
        <v>78</v>
      </c>
      <c r="AY156" s="19" t="s">
        <v>153</v>
      </c>
      <c r="BE156" s="206">
        <f t="shared" si="34"/>
        <v>0</v>
      </c>
      <c r="BF156" s="206">
        <f t="shared" si="35"/>
        <v>0</v>
      </c>
      <c r="BG156" s="206">
        <f t="shared" si="36"/>
        <v>0</v>
      </c>
      <c r="BH156" s="206">
        <f t="shared" si="37"/>
        <v>0</v>
      </c>
      <c r="BI156" s="206">
        <f t="shared" si="38"/>
        <v>0</v>
      </c>
      <c r="BJ156" s="19" t="s">
        <v>76</v>
      </c>
      <c r="BK156" s="206">
        <f t="shared" si="39"/>
        <v>0</v>
      </c>
      <c r="BL156" s="19" t="s">
        <v>304</v>
      </c>
      <c r="BM156" s="205" t="s">
        <v>1917</v>
      </c>
    </row>
    <row r="157" spans="1:65" s="2" customFormat="1" ht="24" customHeight="1">
      <c r="A157" s="36"/>
      <c r="B157" s="37"/>
      <c r="C157" s="194" t="s">
        <v>528</v>
      </c>
      <c r="D157" s="194" t="s">
        <v>155</v>
      </c>
      <c r="E157" s="195" t="s">
        <v>1918</v>
      </c>
      <c r="F157" s="196" t="s">
        <v>1919</v>
      </c>
      <c r="G157" s="197" t="s">
        <v>274</v>
      </c>
      <c r="H157" s="198">
        <v>136</v>
      </c>
      <c r="I157" s="199"/>
      <c r="J157" s="200">
        <f t="shared" si="30"/>
        <v>0</v>
      </c>
      <c r="K157" s="196" t="s">
        <v>20</v>
      </c>
      <c r="L157" s="41"/>
      <c r="M157" s="201" t="s">
        <v>20</v>
      </c>
      <c r="N157" s="202" t="s">
        <v>40</v>
      </c>
      <c r="O157" s="66"/>
      <c r="P157" s="203">
        <f t="shared" si="31"/>
        <v>0</v>
      </c>
      <c r="Q157" s="203">
        <v>1.616985E-3</v>
      </c>
      <c r="R157" s="203">
        <f t="shared" si="32"/>
        <v>0.21990996000000002</v>
      </c>
      <c r="S157" s="203">
        <v>0</v>
      </c>
      <c r="T157" s="204">
        <f t="shared" si="3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304</v>
      </c>
      <c r="AT157" s="205" t="s">
        <v>155</v>
      </c>
      <c r="AU157" s="205" t="s">
        <v>78</v>
      </c>
      <c r="AY157" s="19" t="s">
        <v>153</v>
      </c>
      <c r="BE157" s="206">
        <f t="shared" si="34"/>
        <v>0</v>
      </c>
      <c r="BF157" s="206">
        <f t="shared" si="35"/>
        <v>0</v>
      </c>
      <c r="BG157" s="206">
        <f t="shared" si="36"/>
        <v>0</v>
      </c>
      <c r="BH157" s="206">
        <f t="shared" si="37"/>
        <v>0</v>
      </c>
      <c r="BI157" s="206">
        <f t="shared" si="38"/>
        <v>0</v>
      </c>
      <c r="BJ157" s="19" t="s">
        <v>76</v>
      </c>
      <c r="BK157" s="206">
        <f t="shared" si="39"/>
        <v>0</v>
      </c>
      <c r="BL157" s="19" t="s">
        <v>304</v>
      </c>
      <c r="BM157" s="205" t="s">
        <v>1920</v>
      </c>
    </row>
    <row r="158" spans="1:65" s="2" customFormat="1" ht="24" customHeight="1">
      <c r="A158" s="36"/>
      <c r="B158" s="37"/>
      <c r="C158" s="194" t="s">
        <v>532</v>
      </c>
      <c r="D158" s="194" t="s">
        <v>155</v>
      </c>
      <c r="E158" s="195" t="s">
        <v>1921</v>
      </c>
      <c r="F158" s="196" t="s">
        <v>1922</v>
      </c>
      <c r="G158" s="197" t="s">
        <v>274</v>
      </c>
      <c r="H158" s="198">
        <v>20</v>
      </c>
      <c r="I158" s="199"/>
      <c r="J158" s="200">
        <f t="shared" si="30"/>
        <v>0</v>
      </c>
      <c r="K158" s="196" t="s">
        <v>20</v>
      </c>
      <c r="L158" s="41"/>
      <c r="M158" s="201" t="s">
        <v>20</v>
      </c>
      <c r="N158" s="202" t="s">
        <v>40</v>
      </c>
      <c r="O158" s="66"/>
      <c r="P158" s="203">
        <f t="shared" si="31"/>
        <v>0</v>
      </c>
      <c r="Q158" s="203">
        <v>1.9702999999999999E-3</v>
      </c>
      <c r="R158" s="203">
        <f t="shared" si="32"/>
        <v>3.9405999999999997E-2</v>
      </c>
      <c r="S158" s="203">
        <v>0</v>
      </c>
      <c r="T158" s="204">
        <f t="shared" si="3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304</v>
      </c>
      <c r="AT158" s="205" t="s">
        <v>155</v>
      </c>
      <c r="AU158" s="205" t="s">
        <v>78</v>
      </c>
      <c r="AY158" s="19" t="s">
        <v>153</v>
      </c>
      <c r="BE158" s="206">
        <f t="shared" si="34"/>
        <v>0</v>
      </c>
      <c r="BF158" s="206">
        <f t="shared" si="35"/>
        <v>0</v>
      </c>
      <c r="BG158" s="206">
        <f t="shared" si="36"/>
        <v>0</v>
      </c>
      <c r="BH158" s="206">
        <f t="shared" si="37"/>
        <v>0</v>
      </c>
      <c r="BI158" s="206">
        <f t="shared" si="38"/>
        <v>0</v>
      </c>
      <c r="BJ158" s="19" t="s">
        <v>76</v>
      </c>
      <c r="BK158" s="206">
        <f t="shared" si="39"/>
        <v>0</v>
      </c>
      <c r="BL158" s="19" t="s">
        <v>304</v>
      </c>
      <c r="BM158" s="205" t="s">
        <v>1923</v>
      </c>
    </row>
    <row r="159" spans="1:65" s="2" customFormat="1" ht="24" customHeight="1">
      <c r="A159" s="36"/>
      <c r="B159" s="37"/>
      <c r="C159" s="194" t="s">
        <v>538</v>
      </c>
      <c r="D159" s="194" t="s">
        <v>155</v>
      </c>
      <c r="E159" s="195" t="s">
        <v>1924</v>
      </c>
      <c r="F159" s="196" t="s">
        <v>1925</v>
      </c>
      <c r="G159" s="197" t="s">
        <v>274</v>
      </c>
      <c r="H159" s="198">
        <v>44</v>
      </c>
      <c r="I159" s="199"/>
      <c r="J159" s="200">
        <f t="shared" si="30"/>
        <v>0</v>
      </c>
      <c r="K159" s="196" t="s">
        <v>20</v>
      </c>
      <c r="L159" s="41"/>
      <c r="M159" s="201" t="s">
        <v>20</v>
      </c>
      <c r="N159" s="202" t="s">
        <v>40</v>
      </c>
      <c r="O159" s="66"/>
      <c r="P159" s="203">
        <f t="shared" si="31"/>
        <v>0</v>
      </c>
      <c r="Q159" s="203">
        <v>3.4546099999999999E-3</v>
      </c>
      <c r="R159" s="203">
        <f t="shared" si="32"/>
        <v>0.15200284</v>
      </c>
      <c r="S159" s="203">
        <v>0</v>
      </c>
      <c r="T159" s="204">
        <f t="shared" si="3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304</v>
      </c>
      <c r="AT159" s="205" t="s">
        <v>155</v>
      </c>
      <c r="AU159" s="205" t="s">
        <v>78</v>
      </c>
      <c r="AY159" s="19" t="s">
        <v>153</v>
      </c>
      <c r="BE159" s="206">
        <f t="shared" si="34"/>
        <v>0</v>
      </c>
      <c r="BF159" s="206">
        <f t="shared" si="35"/>
        <v>0</v>
      </c>
      <c r="BG159" s="206">
        <f t="shared" si="36"/>
        <v>0</v>
      </c>
      <c r="BH159" s="206">
        <f t="shared" si="37"/>
        <v>0</v>
      </c>
      <c r="BI159" s="206">
        <f t="shared" si="38"/>
        <v>0</v>
      </c>
      <c r="BJ159" s="19" t="s">
        <v>76</v>
      </c>
      <c r="BK159" s="206">
        <f t="shared" si="39"/>
        <v>0</v>
      </c>
      <c r="BL159" s="19" t="s">
        <v>304</v>
      </c>
      <c r="BM159" s="205" t="s">
        <v>1926</v>
      </c>
    </row>
    <row r="160" spans="1:65" s="2" customFormat="1" ht="24" customHeight="1">
      <c r="A160" s="36"/>
      <c r="B160" s="37"/>
      <c r="C160" s="194" t="s">
        <v>542</v>
      </c>
      <c r="D160" s="194" t="s">
        <v>155</v>
      </c>
      <c r="E160" s="195" t="s">
        <v>1927</v>
      </c>
      <c r="F160" s="196" t="s">
        <v>1928</v>
      </c>
      <c r="G160" s="197" t="s">
        <v>179</v>
      </c>
      <c r="H160" s="198">
        <v>154</v>
      </c>
      <c r="I160" s="199"/>
      <c r="J160" s="200">
        <f t="shared" si="30"/>
        <v>0</v>
      </c>
      <c r="K160" s="196" t="s">
        <v>20</v>
      </c>
      <c r="L160" s="41"/>
      <c r="M160" s="201" t="s">
        <v>20</v>
      </c>
      <c r="N160" s="202" t="s">
        <v>40</v>
      </c>
      <c r="O160" s="66"/>
      <c r="P160" s="203">
        <f t="shared" si="31"/>
        <v>0</v>
      </c>
      <c r="Q160" s="203">
        <v>1.22E-5</v>
      </c>
      <c r="R160" s="203">
        <f t="shared" si="32"/>
        <v>1.8787999999999999E-3</v>
      </c>
      <c r="S160" s="203">
        <v>0</v>
      </c>
      <c r="T160" s="204">
        <f t="shared" si="3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304</v>
      </c>
      <c r="AT160" s="205" t="s">
        <v>155</v>
      </c>
      <c r="AU160" s="205" t="s">
        <v>78</v>
      </c>
      <c r="AY160" s="19" t="s">
        <v>153</v>
      </c>
      <c r="BE160" s="206">
        <f t="shared" si="34"/>
        <v>0</v>
      </c>
      <c r="BF160" s="206">
        <f t="shared" si="35"/>
        <v>0</v>
      </c>
      <c r="BG160" s="206">
        <f t="shared" si="36"/>
        <v>0</v>
      </c>
      <c r="BH160" s="206">
        <f t="shared" si="37"/>
        <v>0</v>
      </c>
      <c r="BI160" s="206">
        <f t="shared" si="38"/>
        <v>0</v>
      </c>
      <c r="BJ160" s="19" t="s">
        <v>76</v>
      </c>
      <c r="BK160" s="206">
        <f t="shared" si="39"/>
        <v>0</v>
      </c>
      <c r="BL160" s="19" t="s">
        <v>304</v>
      </c>
      <c r="BM160" s="205" t="s">
        <v>1929</v>
      </c>
    </row>
    <row r="161" spans="1:65" s="2" customFormat="1" ht="24" customHeight="1">
      <c r="A161" s="36"/>
      <c r="B161" s="37"/>
      <c r="C161" s="194" t="s">
        <v>546</v>
      </c>
      <c r="D161" s="194" t="s">
        <v>155</v>
      </c>
      <c r="E161" s="195" t="s">
        <v>1930</v>
      </c>
      <c r="F161" s="196" t="s">
        <v>1931</v>
      </c>
      <c r="G161" s="197" t="s">
        <v>274</v>
      </c>
      <c r="H161" s="198">
        <v>1378</v>
      </c>
      <c r="I161" s="199"/>
      <c r="J161" s="200">
        <f t="shared" si="30"/>
        <v>0</v>
      </c>
      <c r="K161" s="196" t="s">
        <v>20</v>
      </c>
      <c r="L161" s="41"/>
      <c r="M161" s="201" t="s">
        <v>20</v>
      </c>
      <c r="N161" s="202" t="s">
        <v>40</v>
      </c>
      <c r="O161" s="66"/>
      <c r="P161" s="203">
        <f t="shared" si="31"/>
        <v>0</v>
      </c>
      <c r="Q161" s="203">
        <v>0</v>
      </c>
      <c r="R161" s="203">
        <f t="shared" si="32"/>
        <v>0</v>
      </c>
      <c r="S161" s="203">
        <v>0</v>
      </c>
      <c r="T161" s="204">
        <f t="shared" si="3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304</v>
      </c>
      <c r="AT161" s="205" t="s">
        <v>155</v>
      </c>
      <c r="AU161" s="205" t="s">
        <v>78</v>
      </c>
      <c r="AY161" s="19" t="s">
        <v>153</v>
      </c>
      <c r="BE161" s="206">
        <f t="shared" si="34"/>
        <v>0</v>
      </c>
      <c r="BF161" s="206">
        <f t="shared" si="35"/>
        <v>0</v>
      </c>
      <c r="BG161" s="206">
        <f t="shared" si="36"/>
        <v>0</v>
      </c>
      <c r="BH161" s="206">
        <f t="shared" si="37"/>
        <v>0</v>
      </c>
      <c r="BI161" s="206">
        <f t="shared" si="38"/>
        <v>0</v>
      </c>
      <c r="BJ161" s="19" t="s">
        <v>76</v>
      </c>
      <c r="BK161" s="206">
        <f t="shared" si="39"/>
        <v>0</v>
      </c>
      <c r="BL161" s="19" t="s">
        <v>304</v>
      </c>
      <c r="BM161" s="205" t="s">
        <v>1932</v>
      </c>
    </row>
    <row r="162" spans="1:65" s="2" customFormat="1" ht="24" customHeight="1">
      <c r="A162" s="36"/>
      <c r="B162" s="37"/>
      <c r="C162" s="194" t="s">
        <v>552</v>
      </c>
      <c r="D162" s="194" t="s">
        <v>155</v>
      </c>
      <c r="E162" s="195" t="s">
        <v>1933</v>
      </c>
      <c r="F162" s="196" t="s">
        <v>1934</v>
      </c>
      <c r="G162" s="197" t="s">
        <v>274</v>
      </c>
      <c r="H162" s="198">
        <v>74</v>
      </c>
      <c r="I162" s="199"/>
      <c r="J162" s="200">
        <f t="shared" si="30"/>
        <v>0</v>
      </c>
      <c r="K162" s="196" t="s">
        <v>20</v>
      </c>
      <c r="L162" s="41"/>
      <c r="M162" s="201" t="s">
        <v>20</v>
      </c>
      <c r="N162" s="202" t="s">
        <v>40</v>
      </c>
      <c r="O162" s="66"/>
      <c r="P162" s="203">
        <f t="shared" si="31"/>
        <v>0</v>
      </c>
      <c r="Q162" s="203">
        <v>0</v>
      </c>
      <c r="R162" s="203">
        <f t="shared" si="32"/>
        <v>0</v>
      </c>
      <c r="S162" s="203">
        <v>0</v>
      </c>
      <c r="T162" s="204">
        <f t="shared" si="3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304</v>
      </c>
      <c r="AT162" s="205" t="s">
        <v>155</v>
      </c>
      <c r="AU162" s="205" t="s">
        <v>78</v>
      </c>
      <c r="AY162" s="19" t="s">
        <v>153</v>
      </c>
      <c r="BE162" s="206">
        <f t="shared" si="34"/>
        <v>0</v>
      </c>
      <c r="BF162" s="206">
        <f t="shared" si="35"/>
        <v>0</v>
      </c>
      <c r="BG162" s="206">
        <f t="shared" si="36"/>
        <v>0</v>
      </c>
      <c r="BH162" s="206">
        <f t="shared" si="37"/>
        <v>0</v>
      </c>
      <c r="BI162" s="206">
        <f t="shared" si="38"/>
        <v>0</v>
      </c>
      <c r="BJ162" s="19" t="s">
        <v>76</v>
      </c>
      <c r="BK162" s="206">
        <f t="shared" si="39"/>
        <v>0</v>
      </c>
      <c r="BL162" s="19" t="s">
        <v>304</v>
      </c>
      <c r="BM162" s="205" t="s">
        <v>1935</v>
      </c>
    </row>
    <row r="163" spans="1:65" s="2" customFormat="1" ht="24" customHeight="1">
      <c r="A163" s="36"/>
      <c r="B163" s="37"/>
      <c r="C163" s="194" t="s">
        <v>556</v>
      </c>
      <c r="D163" s="194" t="s">
        <v>155</v>
      </c>
      <c r="E163" s="195" t="s">
        <v>1936</v>
      </c>
      <c r="F163" s="196" t="s">
        <v>1937</v>
      </c>
      <c r="G163" s="197" t="s">
        <v>179</v>
      </c>
      <c r="H163" s="198">
        <v>2</v>
      </c>
      <c r="I163" s="199"/>
      <c r="J163" s="200">
        <f t="shared" si="30"/>
        <v>0</v>
      </c>
      <c r="K163" s="196" t="s">
        <v>20</v>
      </c>
      <c r="L163" s="41"/>
      <c r="M163" s="201" t="s">
        <v>20</v>
      </c>
      <c r="N163" s="202" t="s">
        <v>40</v>
      </c>
      <c r="O163" s="66"/>
      <c r="P163" s="203">
        <f t="shared" si="31"/>
        <v>0</v>
      </c>
      <c r="Q163" s="203">
        <v>7.3679999999999999E-5</v>
      </c>
      <c r="R163" s="203">
        <f t="shared" si="32"/>
        <v>1.4736E-4</v>
      </c>
      <c r="S163" s="203">
        <v>0</v>
      </c>
      <c r="T163" s="204">
        <f t="shared" si="3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304</v>
      </c>
      <c r="AT163" s="205" t="s">
        <v>155</v>
      </c>
      <c r="AU163" s="205" t="s">
        <v>78</v>
      </c>
      <c r="AY163" s="19" t="s">
        <v>153</v>
      </c>
      <c r="BE163" s="206">
        <f t="shared" si="34"/>
        <v>0</v>
      </c>
      <c r="BF163" s="206">
        <f t="shared" si="35"/>
        <v>0</v>
      </c>
      <c r="BG163" s="206">
        <f t="shared" si="36"/>
        <v>0</v>
      </c>
      <c r="BH163" s="206">
        <f t="shared" si="37"/>
        <v>0</v>
      </c>
      <c r="BI163" s="206">
        <f t="shared" si="38"/>
        <v>0</v>
      </c>
      <c r="BJ163" s="19" t="s">
        <v>76</v>
      </c>
      <c r="BK163" s="206">
        <f t="shared" si="39"/>
        <v>0</v>
      </c>
      <c r="BL163" s="19" t="s">
        <v>304</v>
      </c>
      <c r="BM163" s="205" t="s">
        <v>1938</v>
      </c>
    </row>
    <row r="164" spans="1:65" s="2" customFormat="1" ht="24" customHeight="1">
      <c r="A164" s="36"/>
      <c r="B164" s="37"/>
      <c r="C164" s="194" t="s">
        <v>564</v>
      </c>
      <c r="D164" s="194" t="s">
        <v>155</v>
      </c>
      <c r="E164" s="195" t="s">
        <v>1939</v>
      </c>
      <c r="F164" s="196" t="s">
        <v>1940</v>
      </c>
      <c r="G164" s="197" t="s">
        <v>179</v>
      </c>
      <c r="H164" s="198">
        <v>2</v>
      </c>
      <c r="I164" s="199"/>
      <c r="J164" s="200">
        <f t="shared" si="30"/>
        <v>0</v>
      </c>
      <c r="K164" s="196" t="s">
        <v>20</v>
      </c>
      <c r="L164" s="41"/>
      <c r="M164" s="201" t="s">
        <v>20</v>
      </c>
      <c r="N164" s="202" t="s">
        <v>40</v>
      </c>
      <c r="O164" s="66"/>
      <c r="P164" s="203">
        <f t="shared" si="31"/>
        <v>0</v>
      </c>
      <c r="Q164" s="203">
        <v>1.052E-4</v>
      </c>
      <c r="R164" s="203">
        <f t="shared" si="32"/>
        <v>2.1039999999999999E-4</v>
      </c>
      <c r="S164" s="203">
        <v>0</v>
      </c>
      <c r="T164" s="204">
        <f t="shared" si="3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304</v>
      </c>
      <c r="AT164" s="205" t="s">
        <v>155</v>
      </c>
      <c r="AU164" s="205" t="s">
        <v>78</v>
      </c>
      <c r="AY164" s="19" t="s">
        <v>153</v>
      </c>
      <c r="BE164" s="206">
        <f t="shared" si="34"/>
        <v>0</v>
      </c>
      <c r="BF164" s="206">
        <f t="shared" si="35"/>
        <v>0</v>
      </c>
      <c r="BG164" s="206">
        <f t="shared" si="36"/>
        <v>0</v>
      </c>
      <c r="BH164" s="206">
        <f t="shared" si="37"/>
        <v>0</v>
      </c>
      <c r="BI164" s="206">
        <f t="shared" si="38"/>
        <v>0</v>
      </c>
      <c r="BJ164" s="19" t="s">
        <v>76</v>
      </c>
      <c r="BK164" s="206">
        <f t="shared" si="39"/>
        <v>0</v>
      </c>
      <c r="BL164" s="19" t="s">
        <v>304</v>
      </c>
      <c r="BM164" s="205" t="s">
        <v>1941</v>
      </c>
    </row>
    <row r="165" spans="1:65" s="2" customFormat="1" ht="48" customHeight="1">
      <c r="A165" s="36"/>
      <c r="B165" s="37"/>
      <c r="C165" s="194" t="s">
        <v>574</v>
      </c>
      <c r="D165" s="194" t="s">
        <v>155</v>
      </c>
      <c r="E165" s="195" t="s">
        <v>1942</v>
      </c>
      <c r="F165" s="196" t="s">
        <v>1943</v>
      </c>
      <c r="G165" s="197" t="s">
        <v>274</v>
      </c>
      <c r="H165" s="198">
        <v>442</v>
      </c>
      <c r="I165" s="199"/>
      <c r="J165" s="200">
        <f t="shared" si="30"/>
        <v>0</v>
      </c>
      <c r="K165" s="196" t="s">
        <v>20</v>
      </c>
      <c r="L165" s="41"/>
      <c r="M165" s="201" t="s">
        <v>20</v>
      </c>
      <c r="N165" s="202" t="s">
        <v>40</v>
      </c>
      <c r="O165" s="66"/>
      <c r="P165" s="203">
        <f t="shared" si="31"/>
        <v>0</v>
      </c>
      <c r="Q165" s="203">
        <v>9.4640000000000002E-5</v>
      </c>
      <c r="R165" s="203">
        <f t="shared" si="32"/>
        <v>4.1830880000000001E-2</v>
      </c>
      <c r="S165" s="203">
        <v>0</v>
      </c>
      <c r="T165" s="204">
        <f t="shared" si="3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304</v>
      </c>
      <c r="AT165" s="205" t="s">
        <v>155</v>
      </c>
      <c r="AU165" s="205" t="s">
        <v>78</v>
      </c>
      <c r="AY165" s="19" t="s">
        <v>153</v>
      </c>
      <c r="BE165" s="206">
        <f t="shared" si="34"/>
        <v>0</v>
      </c>
      <c r="BF165" s="206">
        <f t="shared" si="35"/>
        <v>0</v>
      </c>
      <c r="BG165" s="206">
        <f t="shared" si="36"/>
        <v>0</v>
      </c>
      <c r="BH165" s="206">
        <f t="shared" si="37"/>
        <v>0</v>
      </c>
      <c r="BI165" s="206">
        <f t="shared" si="38"/>
        <v>0</v>
      </c>
      <c r="BJ165" s="19" t="s">
        <v>76</v>
      </c>
      <c r="BK165" s="206">
        <f t="shared" si="39"/>
        <v>0</v>
      </c>
      <c r="BL165" s="19" t="s">
        <v>304</v>
      </c>
      <c r="BM165" s="205" t="s">
        <v>1944</v>
      </c>
    </row>
    <row r="166" spans="1:65" s="2" customFormat="1" ht="48" customHeight="1">
      <c r="A166" s="36"/>
      <c r="B166" s="37"/>
      <c r="C166" s="194" t="s">
        <v>578</v>
      </c>
      <c r="D166" s="194" t="s">
        <v>155</v>
      </c>
      <c r="E166" s="195" t="s">
        <v>1945</v>
      </c>
      <c r="F166" s="196" t="s">
        <v>1946</v>
      </c>
      <c r="G166" s="197" t="s">
        <v>274</v>
      </c>
      <c r="H166" s="198">
        <v>156</v>
      </c>
      <c r="I166" s="199"/>
      <c r="J166" s="200">
        <f t="shared" si="30"/>
        <v>0</v>
      </c>
      <c r="K166" s="196" t="s">
        <v>20</v>
      </c>
      <c r="L166" s="41"/>
      <c r="M166" s="201" t="s">
        <v>20</v>
      </c>
      <c r="N166" s="202" t="s">
        <v>40</v>
      </c>
      <c r="O166" s="66"/>
      <c r="P166" s="203">
        <f t="shared" si="31"/>
        <v>0</v>
      </c>
      <c r="Q166" s="203">
        <v>1.6312E-4</v>
      </c>
      <c r="R166" s="203">
        <f t="shared" si="32"/>
        <v>2.5446719999999999E-2</v>
      </c>
      <c r="S166" s="203">
        <v>0</v>
      </c>
      <c r="T166" s="204">
        <f t="shared" si="3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304</v>
      </c>
      <c r="AT166" s="205" t="s">
        <v>155</v>
      </c>
      <c r="AU166" s="205" t="s">
        <v>78</v>
      </c>
      <c r="AY166" s="19" t="s">
        <v>153</v>
      </c>
      <c r="BE166" s="206">
        <f t="shared" si="34"/>
        <v>0</v>
      </c>
      <c r="BF166" s="206">
        <f t="shared" si="35"/>
        <v>0</v>
      </c>
      <c r="BG166" s="206">
        <f t="shared" si="36"/>
        <v>0</v>
      </c>
      <c r="BH166" s="206">
        <f t="shared" si="37"/>
        <v>0</v>
      </c>
      <c r="BI166" s="206">
        <f t="shared" si="38"/>
        <v>0</v>
      </c>
      <c r="BJ166" s="19" t="s">
        <v>76</v>
      </c>
      <c r="BK166" s="206">
        <f t="shared" si="39"/>
        <v>0</v>
      </c>
      <c r="BL166" s="19" t="s">
        <v>304</v>
      </c>
      <c r="BM166" s="205" t="s">
        <v>1947</v>
      </c>
    </row>
    <row r="167" spans="1:65" s="2" customFormat="1" ht="48" customHeight="1">
      <c r="A167" s="36"/>
      <c r="B167" s="37"/>
      <c r="C167" s="194" t="s">
        <v>582</v>
      </c>
      <c r="D167" s="194" t="s">
        <v>155</v>
      </c>
      <c r="E167" s="195" t="s">
        <v>1948</v>
      </c>
      <c r="F167" s="196" t="s">
        <v>1949</v>
      </c>
      <c r="G167" s="197" t="s">
        <v>274</v>
      </c>
      <c r="H167" s="198">
        <v>10</v>
      </c>
      <c r="I167" s="199"/>
      <c r="J167" s="200">
        <f t="shared" si="30"/>
        <v>0</v>
      </c>
      <c r="K167" s="196" t="s">
        <v>20</v>
      </c>
      <c r="L167" s="41"/>
      <c r="M167" s="201" t="s">
        <v>20</v>
      </c>
      <c r="N167" s="202" t="s">
        <v>40</v>
      </c>
      <c r="O167" s="66"/>
      <c r="P167" s="203">
        <f t="shared" si="31"/>
        <v>0</v>
      </c>
      <c r="Q167" s="203">
        <v>1.941E-4</v>
      </c>
      <c r="R167" s="203">
        <f t="shared" si="32"/>
        <v>1.941E-3</v>
      </c>
      <c r="S167" s="203">
        <v>0</v>
      </c>
      <c r="T167" s="204">
        <f t="shared" si="3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304</v>
      </c>
      <c r="AT167" s="205" t="s">
        <v>155</v>
      </c>
      <c r="AU167" s="205" t="s">
        <v>78</v>
      </c>
      <c r="AY167" s="19" t="s">
        <v>153</v>
      </c>
      <c r="BE167" s="206">
        <f t="shared" si="34"/>
        <v>0</v>
      </c>
      <c r="BF167" s="206">
        <f t="shared" si="35"/>
        <v>0</v>
      </c>
      <c r="BG167" s="206">
        <f t="shared" si="36"/>
        <v>0</v>
      </c>
      <c r="BH167" s="206">
        <f t="shared" si="37"/>
        <v>0</v>
      </c>
      <c r="BI167" s="206">
        <f t="shared" si="38"/>
        <v>0</v>
      </c>
      <c r="BJ167" s="19" t="s">
        <v>76</v>
      </c>
      <c r="BK167" s="206">
        <f t="shared" si="39"/>
        <v>0</v>
      </c>
      <c r="BL167" s="19" t="s">
        <v>304</v>
      </c>
      <c r="BM167" s="205" t="s">
        <v>1950</v>
      </c>
    </row>
    <row r="168" spans="1:65" s="2" customFormat="1" ht="24" customHeight="1">
      <c r="A168" s="36"/>
      <c r="B168" s="37"/>
      <c r="C168" s="254" t="s">
        <v>586</v>
      </c>
      <c r="D168" s="254" t="s">
        <v>332</v>
      </c>
      <c r="E168" s="255" t="s">
        <v>1951</v>
      </c>
      <c r="F168" s="256" t="s">
        <v>1952</v>
      </c>
      <c r="G168" s="257" t="s">
        <v>274</v>
      </c>
      <c r="H168" s="258">
        <v>12</v>
      </c>
      <c r="I168" s="259"/>
      <c r="J168" s="260">
        <f t="shared" si="30"/>
        <v>0</v>
      </c>
      <c r="K168" s="256" t="s">
        <v>20</v>
      </c>
      <c r="L168" s="261"/>
      <c r="M168" s="262" t="s">
        <v>20</v>
      </c>
      <c r="N168" s="263" t="s">
        <v>40</v>
      </c>
      <c r="O168" s="66"/>
      <c r="P168" s="203">
        <f t="shared" si="31"/>
        <v>0</v>
      </c>
      <c r="Q168" s="203">
        <v>4.5700000000000003E-3</v>
      </c>
      <c r="R168" s="203">
        <f t="shared" si="32"/>
        <v>5.484E-2</v>
      </c>
      <c r="S168" s="203">
        <v>0</v>
      </c>
      <c r="T168" s="204">
        <f t="shared" si="3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423</v>
      </c>
      <c r="AT168" s="205" t="s">
        <v>332</v>
      </c>
      <c r="AU168" s="205" t="s">
        <v>78</v>
      </c>
      <c r="AY168" s="19" t="s">
        <v>153</v>
      </c>
      <c r="BE168" s="206">
        <f t="shared" si="34"/>
        <v>0</v>
      </c>
      <c r="BF168" s="206">
        <f t="shared" si="35"/>
        <v>0</v>
      </c>
      <c r="BG168" s="206">
        <f t="shared" si="36"/>
        <v>0</v>
      </c>
      <c r="BH168" s="206">
        <f t="shared" si="37"/>
        <v>0</v>
      </c>
      <c r="BI168" s="206">
        <f t="shared" si="38"/>
        <v>0</v>
      </c>
      <c r="BJ168" s="19" t="s">
        <v>76</v>
      </c>
      <c r="BK168" s="206">
        <f t="shared" si="39"/>
        <v>0</v>
      </c>
      <c r="BL168" s="19" t="s">
        <v>304</v>
      </c>
      <c r="BM168" s="205" t="s">
        <v>1953</v>
      </c>
    </row>
    <row r="169" spans="1:65" s="2" customFormat="1" ht="16.5" customHeight="1">
      <c r="A169" s="36"/>
      <c r="B169" s="37"/>
      <c r="C169" s="254" t="s">
        <v>590</v>
      </c>
      <c r="D169" s="254" t="s">
        <v>332</v>
      </c>
      <c r="E169" s="255" t="s">
        <v>1954</v>
      </c>
      <c r="F169" s="256" t="s">
        <v>1955</v>
      </c>
      <c r="G169" s="257" t="s">
        <v>179</v>
      </c>
      <c r="H169" s="258">
        <v>4</v>
      </c>
      <c r="I169" s="259"/>
      <c r="J169" s="260">
        <f t="shared" si="30"/>
        <v>0</v>
      </c>
      <c r="K169" s="256" t="s">
        <v>20</v>
      </c>
      <c r="L169" s="261"/>
      <c r="M169" s="262" t="s">
        <v>20</v>
      </c>
      <c r="N169" s="263" t="s">
        <v>40</v>
      </c>
      <c r="O169" s="66"/>
      <c r="P169" s="203">
        <f t="shared" si="31"/>
        <v>0</v>
      </c>
      <c r="Q169" s="203">
        <v>0</v>
      </c>
      <c r="R169" s="203">
        <f t="shared" si="32"/>
        <v>0</v>
      </c>
      <c r="S169" s="203">
        <v>0</v>
      </c>
      <c r="T169" s="204">
        <f t="shared" si="3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423</v>
      </c>
      <c r="AT169" s="205" t="s">
        <v>332</v>
      </c>
      <c r="AU169" s="205" t="s">
        <v>78</v>
      </c>
      <c r="AY169" s="19" t="s">
        <v>153</v>
      </c>
      <c r="BE169" s="206">
        <f t="shared" si="34"/>
        <v>0</v>
      </c>
      <c r="BF169" s="206">
        <f t="shared" si="35"/>
        <v>0</v>
      </c>
      <c r="BG169" s="206">
        <f t="shared" si="36"/>
        <v>0</v>
      </c>
      <c r="BH169" s="206">
        <f t="shared" si="37"/>
        <v>0</v>
      </c>
      <c r="BI169" s="206">
        <f t="shared" si="38"/>
        <v>0</v>
      </c>
      <c r="BJ169" s="19" t="s">
        <v>76</v>
      </c>
      <c r="BK169" s="206">
        <f t="shared" si="39"/>
        <v>0</v>
      </c>
      <c r="BL169" s="19" t="s">
        <v>304</v>
      </c>
      <c r="BM169" s="205" t="s">
        <v>1956</v>
      </c>
    </row>
    <row r="170" spans="1:65" s="2" customFormat="1" ht="16.5" customHeight="1">
      <c r="A170" s="36"/>
      <c r="B170" s="37"/>
      <c r="C170" s="254" t="s">
        <v>596</v>
      </c>
      <c r="D170" s="254" t="s">
        <v>332</v>
      </c>
      <c r="E170" s="255" t="s">
        <v>1957</v>
      </c>
      <c r="F170" s="256" t="s">
        <v>1958</v>
      </c>
      <c r="G170" s="257" t="s">
        <v>179</v>
      </c>
      <c r="H170" s="258">
        <v>4</v>
      </c>
      <c r="I170" s="259"/>
      <c r="J170" s="260">
        <f t="shared" si="30"/>
        <v>0</v>
      </c>
      <c r="K170" s="256" t="s">
        <v>20</v>
      </c>
      <c r="L170" s="261"/>
      <c r="M170" s="262" t="s">
        <v>20</v>
      </c>
      <c r="N170" s="263" t="s">
        <v>40</v>
      </c>
      <c r="O170" s="66"/>
      <c r="P170" s="203">
        <f t="shared" si="31"/>
        <v>0</v>
      </c>
      <c r="Q170" s="203">
        <v>0</v>
      </c>
      <c r="R170" s="203">
        <f t="shared" si="32"/>
        <v>0</v>
      </c>
      <c r="S170" s="203">
        <v>0</v>
      </c>
      <c r="T170" s="204">
        <f t="shared" si="3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423</v>
      </c>
      <c r="AT170" s="205" t="s">
        <v>332</v>
      </c>
      <c r="AU170" s="205" t="s">
        <v>78</v>
      </c>
      <c r="AY170" s="19" t="s">
        <v>153</v>
      </c>
      <c r="BE170" s="206">
        <f t="shared" si="34"/>
        <v>0</v>
      </c>
      <c r="BF170" s="206">
        <f t="shared" si="35"/>
        <v>0</v>
      </c>
      <c r="BG170" s="206">
        <f t="shared" si="36"/>
        <v>0</v>
      </c>
      <c r="BH170" s="206">
        <f t="shared" si="37"/>
        <v>0</v>
      </c>
      <c r="BI170" s="206">
        <f t="shared" si="38"/>
        <v>0</v>
      </c>
      <c r="BJ170" s="19" t="s">
        <v>76</v>
      </c>
      <c r="BK170" s="206">
        <f t="shared" si="39"/>
        <v>0</v>
      </c>
      <c r="BL170" s="19" t="s">
        <v>304</v>
      </c>
      <c r="BM170" s="205" t="s">
        <v>1959</v>
      </c>
    </row>
    <row r="171" spans="1:65" s="2" customFormat="1" ht="16.5" customHeight="1">
      <c r="A171" s="36"/>
      <c r="B171" s="37"/>
      <c r="C171" s="254" t="s">
        <v>607</v>
      </c>
      <c r="D171" s="254" t="s">
        <v>332</v>
      </c>
      <c r="E171" s="255" t="s">
        <v>1960</v>
      </c>
      <c r="F171" s="256" t="s">
        <v>1961</v>
      </c>
      <c r="G171" s="257" t="s">
        <v>179</v>
      </c>
      <c r="H171" s="258">
        <v>24</v>
      </c>
      <c r="I171" s="259"/>
      <c r="J171" s="260">
        <f t="shared" si="30"/>
        <v>0</v>
      </c>
      <c r="K171" s="256" t="s">
        <v>20</v>
      </c>
      <c r="L171" s="261"/>
      <c r="M171" s="262" t="s">
        <v>20</v>
      </c>
      <c r="N171" s="263" t="s">
        <v>40</v>
      </c>
      <c r="O171" s="66"/>
      <c r="P171" s="203">
        <f t="shared" si="31"/>
        <v>0</v>
      </c>
      <c r="Q171" s="203">
        <v>0</v>
      </c>
      <c r="R171" s="203">
        <f t="shared" si="32"/>
        <v>0</v>
      </c>
      <c r="S171" s="203">
        <v>0</v>
      </c>
      <c r="T171" s="204">
        <f t="shared" si="3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423</v>
      </c>
      <c r="AT171" s="205" t="s">
        <v>332</v>
      </c>
      <c r="AU171" s="205" t="s">
        <v>78</v>
      </c>
      <c r="AY171" s="19" t="s">
        <v>153</v>
      </c>
      <c r="BE171" s="206">
        <f t="shared" si="34"/>
        <v>0</v>
      </c>
      <c r="BF171" s="206">
        <f t="shared" si="35"/>
        <v>0</v>
      </c>
      <c r="BG171" s="206">
        <f t="shared" si="36"/>
        <v>0</v>
      </c>
      <c r="BH171" s="206">
        <f t="shared" si="37"/>
        <v>0</v>
      </c>
      <c r="BI171" s="206">
        <f t="shared" si="38"/>
        <v>0</v>
      </c>
      <c r="BJ171" s="19" t="s">
        <v>76</v>
      </c>
      <c r="BK171" s="206">
        <f t="shared" si="39"/>
        <v>0</v>
      </c>
      <c r="BL171" s="19" t="s">
        <v>304</v>
      </c>
      <c r="BM171" s="205" t="s">
        <v>1962</v>
      </c>
    </row>
    <row r="172" spans="1:65" s="2" customFormat="1" ht="24" customHeight="1">
      <c r="A172" s="36"/>
      <c r="B172" s="37"/>
      <c r="C172" s="194" t="s">
        <v>614</v>
      </c>
      <c r="D172" s="194" t="s">
        <v>155</v>
      </c>
      <c r="E172" s="195" t="s">
        <v>1963</v>
      </c>
      <c r="F172" s="196" t="s">
        <v>1964</v>
      </c>
      <c r="G172" s="197" t="s">
        <v>736</v>
      </c>
      <c r="H172" s="198">
        <v>1</v>
      </c>
      <c r="I172" s="199"/>
      <c r="J172" s="200">
        <f t="shared" si="30"/>
        <v>0</v>
      </c>
      <c r="K172" s="196" t="s">
        <v>20</v>
      </c>
      <c r="L172" s="41"/>
      <c r="M172" s="201" t="s">
        <v>20</v>
      </c>
      <c r="N172" s="202" t="s">
        <v>40</v>
      </c>
      <c r="O172" s="66"/>
      <c r="P172" s="203">
        <f t="shared" si="31"/>
        <v>0</v>
      </c>
      <c r="Q172" s="203">
        <v>0</v>
      </c>
      <c r="R172" s="203">
        <f t="shared" si="32"/>
        <v>0</v>
      </c>
      <c r="S172" s="203">
        <v>0</v>
      </c>
      <c r="T172" s="204">
        <f t="shared" si="3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304</v>
      </c>
      <c r="AT172" s="205" t="s">
        <v>155</v>
      </c>
      <c r="AU172" s="205" t="s">
        <v>78</v>
      </c>
      <c r="AY172" s="19" t="s">
        <v>153</v>
      </c>
      <c r="BE172" s="206">
        <f t="shared" si="34"/>
        <v>0</v>
      </c>
      <c r="BF172" s="206">
        <f t="shared" si="35"/>
        <v>0</v>
      </c>
      <c r="BG172" s="206">
        <f t="shared" si="36"/>
        <v>0</v>
      </c>
      <c r="BH172" s="206">
        <f t="shared" si="37"/>
        <v>0</v>
      </c>
      <c r="BI172" s="206">
        <f t="shared" si="38"/>
        <v>0</v>
      </c>
      <c r="BJ172" s="19" t="s">
        <v>76</v>
      </c>
      <c r="BK172" s="206">
        <f t="shared" si="39"/>
        <v>0</v>
      </c>
      <c r="BL172" s="19" t="s">
        <v>304</v>
      </c>
      <c r="BM172" s="205" t="s">
        <v>1965</v>
      </c>
    </row>
    <row r="173" spans="1:65" s="2" customFormat="1" ht="58.5">
      <c r="A173" s="36"/>
      <c r="B173" s="37"/>
      <c r="C173" s="38"/>
      <c r="D173" s="209" t="s">
        <v>315</v>
      </c>
      <c r="E173" s="38"/>
      <c r="F173" s="251" t="s">
        <v>1966</v>
      </c>
      <c r="G173" s="38"/>
      <c r="H173" s="38"/>
      <c r="I173" s="117"/>
      <c r="J173" s="38"/>
      <c r="K173" s="38"/>
      <c r="L173" s="41"/>
      <c r="M173" s="252"/>
      <c r="N173" s="253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315</v>
      </c>
      <c r="AU173" s="19" t="s">
        <v>78</v>
      </c>
    </row>
    <row r="174" spans="1:65" s="2" customFormat="1" ht="24" customHeight="1">
      <c r="A174" s="36"/>
      <c r="B174" s="37"/>
      <c r="C174" s="194" t="s">
        <v>618</v>
      </c>
      <c r="D174" s="194" t="s">
        <v>155</v>
      </c>
      <c r="E174" s="195" t="s">
        <v>1967</v>
      </c>
      <c r="F174" s="196" t="s">
        <v>1968</v>
      </c>
      <c r="G174" s="197" t="s">
        <v>179</v>
      </c>
      <c r="H174" s="198">
        <v>4</v>
      </c>
      <c r="I174" s="199"/>
      <c r="J174" s="200">
        <f>ROUND(I174*H174,2)</f>
        <v>0</v>
      </c>
      <c r="K174" s="196" t="s">
        <v>20</v>
      </c>
      <c r="L174" s="41"/>
      <c r="M174" s="201" t="s">
        <v>20</v>
      </c>
      <c r="N174" s="202" t="s">
        <v>40</v>
      </c>
      <c r="O174" s="66"/>
      <c r="P174" s="203">
        <f>O174*H174</f>
        <v>0</v>
      </c>
      <c r="Q174" s="203">
        <v>2.5245200000000001E-3</v>
      </c>
      <c r="R174" s="203">
        <f>Q174*H174</f>
        <v>1.0098080000000001E-2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304</v>
      </c>
      <c r="AT174" s="205" t="s">
        <v>155</v>
      </c>
      <c r="AU174" s="205" t="s">
        <v>78</v>
      </c>
      <c r="AY174" s="19" t="s">
        <v>153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9" t="s">
        <v>76</v>
      </c>
      <c r="BK174" s="206">
        <f>ROUND(I174*H174,2)</f>
        <v>0</v>
      </c>
      <c r="BL174" s="19" t="s">
        <v>304</v>
      </c>
      <c r="BM174" s="205" t="s">
        <v>1969</v>
      </c>
    </row>
    <row r="175" spans="1:65" s="2" customFormat="1" ht="36" customHeight="1">
      <c r="A175" s="36"/>
      <c r="B175" s="37"/>
      <c r="C175" s="194" t="s">
        <v>622</v>
      </c>
      <c r="D175" s="194" t="s">
        <v>155</v>
      </c>
      <c r="E175" s="195" t="s">
        <v>1970</v>
      </c>
      <c r="F175" s="196" t="s">
        <v>1971</v>
      </c>
      <c r="G175" s="197" t="s">
        <v>201</v>
      </c>
      <c r="H175" s="198">
        <v>7.2889999999999997</v>
      </c>
      <c r="I175" s="199"/>
      <c r="J175" s="200">
        <f>ROUND(I175*H175,2)</f>
        <v>0</v>
      </c>
      <c r="K175" s="196" t="s">
        <v>20</v>
      </c>
      <c r="L175" s="41"/>
      <c r="M175" s="201" t="s">
        <v>20</v>
      </c>
      <c r="N175" s="202" t="s">
        <v>40</v>
      </c>
      <c r="O175" s="66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304</v>
      </c>
      <c r="AT175" s="205" t="s">
        <v>155</v>
      </c>
      <c r="AU175" s="205" t="s">
        <v>78</v>
      </c>
      <c r="AY175" s="19" t="s">
        <v>153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9" t="s">
        <v>76</v>
      </c>
      <c r="BK175" s="206">
        <f>ROUND(I175*H175,2)</f>
        <v>0</v>
      </c>
      <c r="BL175" s="19" t="s">
        <v>304</v>
      </c>
      <c r="BM175" s="205" t="s">
        <v>1972</v>
      </c>
    </row>
    <row r="176" spans="1:65" s="2" customFormat="1" ht="48" customHeight="1">
      <c r="A176" s="36"/>
      <c r="B176" s="37"/>
      <c r="C176" s="194" t="s">
        <v>627</v>
      </c>
      <c r="D176" s="194" t="s">
        <v>155</v>
      </c>
      <c r="E176" s="195" t="s">
        <v>1973</v>
      </c>
      <c r="F176" s="196" t="s">
        <v>1974</v>
      </c>
      <c r="G176" s="197" t="s">
        <v>201</v>
      </c>
      <c r="H176" s="198">
        <v>7.298</v>
      </c>
      <c r="I176" s="199"/>
      <c r="J176" s="200">
        <f>ROUND(I176*H176,2)</f>
        <v>0</v>
      </c>
      <c r="K176" s="196" t="s">
        <v>159</v>
      </c>
      <c r="L176" s="41"/>
      <c r="M176" s="201" t="s">
        <v>20</v>
      </c>
      <c r="N176" s="202" t="s">
        <v>40</v>
      </c>
      <c r="O176" s="66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304</v>
      </c>
      <c r="AT176" s="205" t="s">
        <v>155</v>
      </c>
      <c r="AU176" s="205" t="s">
        <v>78</v>
      </c>
      <c r="AY176" s="19" t="s">
        <v>153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9" t="s">
        <v>76</v>
      </c>
      <c r="BK176" s="206">
        <f>ROUND(I176*H176,2)</f>
        <v>0</v>
      </c>
      <c r="BL176" s="19" t="s">
        <v>304</v>
      </c>
      <c r="BM176" s="205" t="s">
        <v>1975</v>
      </c>
    </row>
    <row r="177" spans="1:65" s="2" customFormat="1" ht="48" customHeight="1">
      <c r="A177" s="36"/>
      <c r="B177" s="37"/>
      <c r="C177" s="194" t="s">
        <v>631</v>
      </c>
      <c r="D177" s="194" t="s">
        <v>155</v>
      </c>
      <c r="E177" s="195" t="s">
        <v>1976</v>
      </c>
      <c r="F177" s="196" t="s">
        <v>1977</v>
      </c>
      <c r="G177" s="197" t="s">
        <v>201</v>
      </c>
      <c r="H177" s="198">
        <v>7.298</v>
      </c>
      <c r="I177" s="199"/>
      <c r="J177" s="200">
        <f>ROUND(I177*H177,2)</f>
        <v>0</v>
      </c>
      <c r="K177" s="196" t="s">
        <v>159</v>
      </c>
      <c r="L177" s="41"/>
      <c r="M177" s="201" t="s">
        <v>20</v>
      </c>
      <c r="N177" s="202" t="s">
        <v>40</v>
      </c>
      <c r="O177" s="66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304</v>
      </c>
      <c r="AT177" s="205" t="s">
        <v>155</v>
      </c>
      <c r="AU177" s="205" t="s">
        <v>78</v>
      </c>
      <c r="AY177" s="19" t="s">
        <v>153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9" t="s">
        <v>76</v>
      </c>
      <c r="BK177" s="206">
        <f>ROUND(I177*H177,2)</f>
        <v>0</v>
      </c>
      <c r="BL177" s="19" t="s">
        <v>304</v>
      </c>
      <c r="BM177" s="205" t="s">
        <v>1978</v>
      </c>
    </row>
    <row r="178" spans="1:65" s="12" customFormat="1" ht="22.9" customHeight="1">
      <c r="B178" s="178"/>
      <c r="C178" s="179"/>
      <c r="D178" s="180" t="s">
        <v>68</v>
      </c>
      <c r="E178" s="192" t="s">
        <v>1979</v>
      </c>
      <c r="F178" s="192" t="s">
        <v>1980</v>
      </c>
      <c r="G178" s="179"/>
      <c r="H178" s="179"/>
      <c r="I178" s="182"/>
      <c r="J178" s="193">
        <f>BK178</f>
        <v>0</v>
      </c>
      <c r="K178" s="179"/>
      <c r="L178" s="184"/>
      <c r="M178" s="185"/>
      <c r="N178" s="186"/>
      <c r="O178" s="186"/>
      <c r="P178" s="187">
        <f>SUM(P179:P199)</f>
        <v>0</v>
      </c>
      <c r="Q178" s="186"/>
      <c r="R178" s="187">
        <f>SUM(R179:R199)</f>
        <v>0.21679479439999999</v>
      </c>
      <c r="S178" s="186"/>
      <c r="T178" s="188">
        <f>SUM(T179:T199)</f>
        <v>5.3999999999999999E-2</v>
      </c>
      <c r="AR178" s="189" t="s">
        <v>78</v>
      </c>
      <c r="AT178" s="190" t="s">
        <v>68</v>
      </c>
      <c r="AU178" s="190" t="s">
        <v>76</v>
      </c>
      <c r="AY178" s="189" t="s">
        <v>153</v>
      </c>
      <c r="BK178" s="191">
        <f>SUM(BK179:BK199)</f>
        <v>0</v>
      </c>
    </row>
    <row r="179" spans="1:65" s="2" customFormat="1" ht="16.5" customHeight="1">
      <c r="A179" s="36"/>
      <c r="B179" s="37"/>
      <c r="C179" s="194" t="s">
        <v>635</v>
      </c>
      <c r="D179" s="194" t="s">
        <v>155</v>
      </c>
      <c r="E179" s="195" t="s">
        <v>1981</v>
      </c>
      <c r="F179" s="196" t="s">
        <v>1982</v>
      </c>
      <c r="G179" s="197" t="s">
        <v>179</v>
      </c>
      <c r="H179" s="198">
        <v>120</v>
      </c>
      <c r="I179" s="199"/>
      <c r="J179" s="200">
        <f t="shared" ref="J179:J189" si="40">ROUND(I179*H179,2)</f>
        <v>0</v>
      </c>
      <c r="K179" s="196" t="s">
        <v>20</v>
      </c>
      <c r="L179" s="41"/>
      <c r="M179" s="201" t="s">
        <v>20</v>
      </c>
      <c r="N179" s="202" t="s">
        <v>40</v>
      </c>
      <c r="O179" s="66"/>
      <c r="P179" s="203">
        <f t="shared" ref="P179:P189" si="41">O179*H179</f>
        <v>0</v>
      </c>
      <c r="Q179" s="203">
        <v>9.1199999999999994E-5</v>
      </c>
      <c r="R179" s="203">
        <f t="shared" ref="R179:R189" si="42">Q179*H179</f>
        <v>1.0943999999999999E-2</v>
      </c>
      <c r="S179" s="203">
        <v>4.4999999999999999E-4</v>
      </c>
      <c r="T179" s="204">
        <f t="shared" ref="T179:T189" si="43">S179*H179</f>
        <v>5.3999999999999999E-2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304</v>
      </c>
      <c r="AT179" s="205" t="s">
        <v>155</v>
      </c>
      <c r="AU179" s="205" t="s">
        <v>78</v>
      </c>
      <c r="AY179" s="19" t="s">
        <v>153</v>
      </c>
      <c r="BE179" s="206">
        <f t="shared" ref="BE179:BE189" si="44">IF(N179="základní",J179,0)</f>
        <v>0</v>
      </c>
      <c r="BF179" s="206">
        <f t="shared" ref="BF179:BF189" si="45">IF(N179="snížená",J179,0)</f>
        <v>0</v>
      </c>
      <c r="BG179" s="206">
        <f t="shared" ref="BG179:BG189" si="46">IF(N179="zákl. přenesená",J179,0)</f>
        <v>0</v>
      </c>
      <c r="BH179" s="206">
        <f t="shared" ref="BH179:BH189" si="47">IF(N179="sníž. přenesená",J179,0)</f>
        <v>0</v>
      </c>
      <c r="BI179" s="206">
        <f t="shared" ref="BI179:BI189" si="48">IF(N179="nulová",J179,0)</f>
        <v>0</v>
      </c>
      <c r="BJ179" s="19" t="s">
        <v>76</v>
      </c>
      <c r="BK179" s="206">
        <f t="shared" ref="BK179:BK189" si="49">ROUND(I179*H179,2)</f>
        <v>0</v>
      </c>
      <c r="BL179" s="19" t="s">
        <v>304</v>
      </c>
      <c r="BM179" s="205" t="s">
        <v>1983</v>
      </c>
    </row>
    <row r="180" spans="1:65" s="2" customFormat="1" ht="16.5" customHeight="1">
      <c r="A180" s="36"/>
      <c r="B180" s="37"/>
      <c r="C180" s="194" t="s">
        <v>640</v>
      </c>
      <c r="D180" s="194" t="s">
        <v>155</v>
      </c>
      <c r="E180" s="195" t="s">
        <v>1984</v>
      </c>
      <c r="F180" s="196" t="s">
        <v>1985</v>
      </c>
      <c r="G180" s="197" t="s">
        <v>179</v>
      </c>
      <c r="H180" s="198">
        <v>174</v>
      </c>
      <c r="I180" s="199"/>
      <c r="J180" s="200">
        <f t="shared" si="40"/>
        <v>0</v>
      </c>
      <c r="K180" s="196" t="s">
        <v>20</v>
      </c>
      <c r="L180" s="41"/>
      <c r="M180" s="201" t="s">
        <v>20</v>
      </c>
      <c r="N180" s="202" t="s">
        <v>40</v>
      </c>
      <c r="O180" s="66"/>
      <c r="P180" s="203">
        <f t="shared" si="41"/>
        <v>0</v>
      </c>
      <c r="Q180" s="203">
        <v>3.0048499999999999E-5</v>
      </c>
      <c r="R180" s="203">
        <f t="shared" si="42"/>
        <v>5.2284389999999997E-3</v>
      </c>
      <c r="S180" s="203">
        <v>0</v>
      </c>
      <c r="T180" s="204">
        <f t="shared" si="43"/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304</v>
      </c>
      <c r="AT180" s="205" t="s">
        <v>155</v>
      </c>
      <c r="AU180" s="205" t="s">
        <v>78</v>
      </c>
      <c r="AY180" s="19" t="s">
        <v>153</v>
      </c>
      <c r="BE180" s="206">
        <f t="shared" si="44"/>
        <v>0</v>
      </c>
      <c r="BF180" s="206">
        <f t="shared" si="45"/>
        <v>0</v>
      </c>
      <c r="BG180" s="206">
        <f t="shared" si="46"/>
        <v>0</v>
      </c>
      <c r="BH180" s="206">
        <f t="shared" si="47"/>
        <v>0</v>
      </c>
      <c r="BI180" s="206">
        <f t="shared" si="48"/>
        <v>0</v>
      </c>
      <c r="BJ180" s="19" t="s">
        <v>76</v>
      </c>
      <c r="BK180" s="206">
        <f t="shared" si="49"/>
        <v>0</v>
      </c>
      <c r="BL180" s="19" t="s">
        <v>304</v>
      </c>
      <c r="BM180" s="205" t="s">
        <v>1986</v>
      </c>
    </row>
    <row r="181" spans="1:65" s="2" customFormat="1" ht="16.5" customHeight="1">
      <c r="A181" s="36"/>
      <c r="B181" s="37"/>
      <c r="C181" s="254" t="s">
        <v>644</v>
      </c>
      <c r="D181" s="254" t="s">
        <v>332</v>
      </c>
      <c r="E181" s="255" t="s">
        <v>1987</v>
      </c>
      <c r="F181" s="256" t="s">
        <v>1988</v>
      </c>
      <c r="G181" s="257" t="s">
        <v>179</v>
      </c>
      <c r="H181" s="258">
        <v>6</v>
      </c>
      <c r="I181" s="259"/>
      <c r="J181" s="260">
        <f t="shared" si="40"/>
        <v>0</v>
      </c>
      <c r="K181" s="256" t="s">
        <v>20</v>
      </c>
      <c r="L181" s="261"/>
      <c r="M181" s="262" t="s">
        <v>20</v>
      </c>
      <c r="N181" s="263" t="s">
        <v>40</v>
      </c>
      <c r="O181" s="66"/>
      <c r="P181" s="203">
        <f t="shared" si="41"/>
        <v>0</v>
      </c>
      <c r="Q181" s="203">
        <v>2.2000000000000001E-4</v>
      </c>
      <c r="R181" s="203">
        <f t="shared" si="42"/>
        <v>1.32E-3</v>
      </c>
      <c r="S181" s="203">
        <v>0</v>
      </c>
      <c r="T181" s="204">
        <f t="shared" si="43"/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423</v>
      </c>
      <c r="AT181" s="205" t="s">
        <v>332</v>
      </c>
      <c r="AU181" s="205" t="s">
        <v>78</v>
      </c>
      <c r="AY181" s="19" t="s">
        <v>153</v>
      </c>
      <c r="BE181" s="206">
        <f t="shared" si="44"/>
        <v>0</v>
      </c>
      <c r="BF181" s="206">
        <f t="shared" si="45"/>
        <v>0</v>
      </c>
      <c r="BG181" s="206">
        <f t="shared" si="46"/>
        <v>0</v>
      </c>
      <c r="BH181" s="206">
        <f t="shared" si="47"/>
        <v>0</v>
      </c>
      <c r="BI181" s="206">
        <f t="shared" si="48"/>
        <v>0</v>
      </c>
      <c r="BJ181" s="19" t="s">
        <v>76</v>
      </c>
      <c r="BK181" s="206">
        <f t="shared" si="49"/>
        <v>0</v>
      </c>
      <c r="BL181" s="19" t="s">
        <v>304</v>
      </c>
      <c r="BM181" s="205" t="s">
        <v>1989</v>
      </c>
    </row>
    <row r="182" spans="1:65" s="2" customFormat="1" ht="16.5" customHeight="1">
      <c r="A182" s="36"/>
      <c r="B182" s="37"/>
      <c r="C182" s="194" t="s">
        <v>648</v>
      </c>
      <c r="D182" s="194" t="s">
        <v>155</v>
      </c>
      <c r="E182" s="195" t="s">
        <v>1990</v>
      </c>
      <c r="F182" s="196" t="s">
        <v>1991</v>
      </c>
      <c r="G182" s="197" t="s">
        <v>179</v>
      </c>
      <c r="H182" s="198">
        <v>154</v>
      </c>
      <c r="I182" s="199"/>
      <c r="J182" s="200">
        <f t="shared" si="40"/>
        <v>0</v>
      </c>
      <c r="K182" s="196" t="s">
        <v>20</v>
      </c>
      <c r="L182" s="41"/>
      <c r="M182" s="201" t="s">
        <v>20</v>
      </c>
      <c r="N182" s="202" t="s">
        <v>40</v>
      </c>
      <c r="O182" s="66"/>
      <c r="P182" s="203">
        <f t="shared" si="41"/>
        <v>0</v>
      </c>
      <c r="Q182" s="203">
        <v>7.8536999999999997E-5</v>
      </c>
      <c r="R182" s="203">
        <f t="shared" si="42"/>
        <v>1.2094697999999999E-2</v>
      </c>
      <c r="S182" s="203">
        <v>0</v>
      </c>
      <c r="T182" s="204">
        <f t="shared" si="43"/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304</v>
      </c>
      <c r="AT182" s="205" t="s">
        <v>155</v>
      </c>
      <c r="AU182" s="205" t="s">
        <v>78</v>
      </c>
      <c r="AY182" s="19" t="s">
        <v>153</v>
      </c>
      <c r="BE182" s="206">
        <f t="shared" si="44"/>
        <v>0</v>
      </c>
      <c r="BF182" s="206">
        <f t="shared" si="45"/>
        <v>0</v>
      </c>
      <c r="BG182" s="206">
        <f t="shared" si="46"/>
        <v>0</v>
      </c>
      <c r="BH182" s="206">
        <f t="shared" si="47"/>
        <v>0</v>
      </c>
      <c r="BI182" s="206">
        <f t="shared" si="48"/>
        <v>0</v>
      </c>
      <c r="BJ182" s="19" t="s">
        <v>76</v>
      </c>
      <c r="BK182" s="206">
        <f t="shared" si="49"/>
        <v>0</v>
      </c>
      <c r="BL182" s="19" t="s">
        <v>304</v>
      </c>
      <c r="BM182" s="205" t="s">
        <v>1992</v>
      </c>
    </row>
    <row r="183" spans="1:65" s="2" customFormat="1" ht="16.5" customHeight="1">
      <c r="A183" s="36"/>
      <c r="B183" s="37"/>
      <c r="C183" s="254" t="s">
        <v>652</v>
      </c>
      <c r="D183" s="254" t="s">
        <v>332</v>
      </c>
      <c r="E183" s="255" t="s">
        <v>1993</v>
      </c>
      <c r="F183" s="256" t="s">
        <v>1994</v>
      </c>
      <c r="G183" s="257" t="s">
        <v>179</v>
      </c>
      <c r="H183" s="258">
        <v>154</v>
      </c>
      <c r="I183" s="259"/>
      <c r="J183" s="260">
        <f t="shared" si="40"/>
        <v>0</v>
      </c>
      <c r="K183" s="256" t="s">
        <v>20</v>
      </c>
      <c r="L183" s="261"/>
      <c r="M183" s="262" t="s">
        <v>20</v>
      </c>
      <c r="N183" s="263" t="s">
        <v>40</v>
      </c>
      <c r="O183" s="66"/>
      <c r="P183" s="203">
        <f t="shared" si="41"/>
        <v>0</v>
      </c>
      <c r="Q183" s="203">
        <v>4.8000000000000001E-4</v>
      </c>
      <c r="R183" s="203">
        <f t="shared" si="42"/>
        <v>7.392E-2</v>
      </c>
      <c r="S183" s="203">
        <v>0</v>
      </c>
      <c r="T183" s="204">
        <f t="shared" si="43"/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423</v>
      </c>
      <c r="AT183" s="205" t="s">
        <v>332</v>
      </c>
      <c r="AU183" s="205" t="s">
        <v>78</v>
      </c>
      <c r="AY183" s="19" t="s">
        <v>153</v>
      </c>
      <c r="BE183" s="206">
        <f t="shared" si="44"/>
        <v>0</v>
      </c>
      <c r="BF183" s="206">
        <f t="shared" si="45"/>
        <v>0</v>
      </c>
      <c r="BG183" s="206">
        <f t="shared" si="46"/>
        <v>0</v>
      </c>
      <c r="BH183" s="206">
        <f t="shared" si="47"/>
        <v>0</v>
      </c>
      <c r="BI183" s="206">
        <f t="shared" si="48"/>
        <v>0</v>
      </c>
      <c r="BJ183" s="19" t="s">
        <v>76</v>
      </c>
      <c r="BK183" s="206">
        <f t="shared" si="49"/>
        <v>0</v>
      </c>
      <c r="BL183" s="19" t="s">
        <v>304</v>
      </c>
      <c r="BM183" s="205" t="s">
        <v>1995</v>
      </c>
    </row>
    <row r="184" spans="1:65" s="2" customFormat="1" ht="16.5" customHeight="1">
      <c r="A184" s="36"/>
      <c r="B184" s="37"/>
      <c r="C184" s="194" t="s">
        <v>656</v>
      </c>
      <c r="D184" s="194" t="s">
        <v>155</v>
      </c>
      <c r="E184" s="195" t="s">
        <v>1996</v>
      </c>
      <c r="F184" s="196" t="s">
        <v>1997</v>
      </c>
      <c r="G184" s="197" t="s">
        <v>179</v>
      </c>
      <c r="H184" s="198">
        <v>6</v>
      </c>
      <c r="I184" s="199"/>
      <c r="J184" s="200">
        <f t="shared" si="40"/>
        <v>0</v>
      </c>
      <c r="K184" s="196" t="s">
        <v>20</v>
      </c>
      <c r="L184" s="41"/>
      <c r="M184" s="201" t="s">
        <v>20</v>
      </c>
      <c r="N184" s="202" t="s">
        <v>40</v>
      </c>
      <c r="O184" s="66"/>
      <c r="P184" s="203">
        <f t="shared" si="41"/>
        <v>0</v>
      </c>
      <c r="Q184" s="203">
        <v>1.4435819999999999E-4</v>
      </c>
      <c r="R184" s="203">
        <f t="shared" si="42"/>
        <v>8.6614919999999994E-4</v>
      </c>
      <c r="S184" s="203">
        <v>0</v>
      </c>
      <c r="T184" s="204">
        <f t="shared" si="43"/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304</v>
      </c>
      <c r="AT184" s="205" t="s">
        <v>155</v>
      </c>
      <c r="AU184" s="205" t="s">
        <v>78</v>
      </c>
      <c r="AY184" s="19" t="s">
        <v>153</v>
      </c>
      <c r="BE184" s="206">
        <f t="shared" si="44"/>
        <v>0</v>
      </c>
      <c r="BF184" s="206">
        <f t="shared" si="45"/>
        <v>0</v>
      </c>
      <c r="BG184" s="206">
        <f t="shared" si="46"/>
        <v>0</v>
      </c>
      <c r="BH184" s="206">
        <f t="shared" si="47"/>
        <v>0</v>
      </c>
      <c r="BI184" s="206">
        <f t="shared" si="48"/>
        <v>0</v>
      </c>
      <c r="BJ184" s="19" t="s">
        <v>76</v>
      </c>
      <c r="BK184" s="206">
        <f t="shared" si="49"/>
        <v>0</v>
      </c>
      <c r="BL184" s="19" t="s">
        <v>304</v>
      </c>
      <c r="BM184" s="205" t="s">
        <v>1998</v>
      </c>
    </row>
    <row r="185" spans="1:65" s="2" customFormat="1" ht="16.5" customHeight="1">
      <c r="A185" s="36"/>
      <c r="B185" s="37"/>
      <c r="C185" s="194" t="s">
        <v>660</v>
      </c>
      <c r="D185" s="194" t="s">
        <v>155</v>
      </c>
      <c r="E185" s="195" t="s">
        <v>1999</v>
      </c>
      <c r="F185" s="196" t="s">
        <v>2000</v>
      </c>
      <c r="G185" s="197" t="s">
        <v>179</v>
      </c>
      <c r="H185" s="198">
        <v>6</v>
      </c>
      <c r="I185" s="199"/>
      <c r="J185" s="200">
        <f t="shared" si="40"/>
        <v>0</v>
      </c>
      <c r="K185" s="196" t="s">
        <v>20</v>
      </c>
      <c r="L185" s="41"/>
      <c r="M185" s="201" t="s">
        <v>20</v>
      </c>
      <c r="N185" s="202" t="s">
        <v>40</v>
      </c>
      <c r="O185" s="66"/>
      <c r="P185" s="203">
        <f t="shared" si="41"/>
        <v>0</v>
      </c>
      <c r="Q185" s="203">
        <v>2.067762E-4</v>
      </c>
      <c r="R185" s="203">
        <f t="shared" si="42"/>
        <v>1.2406572000000001E-3</v>
      </c>
      <c r="S185" s="203">
        <v>0</v>
      </c>
      <c r="T185" s="204">
        <f t="shared" si="43"/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304</v>
      </c>
      <c r="AT185" s="205" t="s">
        <v>155</v>
      </c>
      <c r="AU185" s="205" t="s">
        <v>78</v>
      </c>
      <c r="AY185" s="19" t="s">
        <v>153</v>
      </c>
      <c r="BE185" s="206">
        <f t="shared" si="44"/>
        <v>0</v>
      </c>
      <c r="BF185" s="206">
        <f t="shared" si="45"/>
        <v>0</v>
      </c>
      <c r="BG185" s="206">
        <f t="shared" si="46"/>
        <v>0</v>
      </c>
      <c r="BH185" s="206">
        <f t="shared" si="47"/>
        <v>0</v>
      </c>
      <c r="BI185" s="206">
        <f t="shared" si="48"/>
        <v>0</v>
      </c>
      <c r="BJ185" s="19" t="s">
        <v>76</v>
      </c>
      <c r="BK185" s="206">
        <f t="shared" si="49"/>
        <v>0</v>
      </c>
      <c r="BL185" s="19" t="s">
        <v>304</v>
      </c>
      <c r="BM185" s="205" t="s">
        <v>2001</v>
      </c>
    </row>
    <row r="186" spans="1:65" s="2" customFormat="1" ht="16.5" customHeight="1">
      <c r="A186" s="36"/>
      <c r="B186" s="37"/>
      <c r="C186" s="254" t="s">
        <v>664</v>
      </c>
      <c r="D186" s="254" t="s">
        <v>332</v>
      </c>
      <c r="E186" s="255" t="s">
        <v>2002</v>
      </c>
      <c r="F186" s="256" t="s">
        <v>2003</v>
      </c>
      <c r="G186" s="257" t="s">
        <v>179</v>
      </c>
      <c r="H186" s="258">
        <v>6</v>
      </c>
      <c r="I186" s="259"/>
      <c r="J186" s="260">
        <f t="shared" si="40"/>
        <v>0</v>
      </c>
      <c r="K186" s="256" t="s">
        <v>20</v>
      </c>
      <c r="L186" s="261"/>
      <c r="M186" s="262" t="s">
        <v>20</v>
      </c>
      <c r="N186" s="263" t="s">
        <v>40</v>
      </c>
      <c r="O186" s="66"/>
      <c r="P186" s="203">
        <f t="shared" si="41"/>
        <v>0</v>
      </c>
      <c r="Q186" s="203">
        <v>6.0000000000000002E-5</v>
      </c>
      <c r="R186" s="203">
        <f t="shared" si="42"/>
        <v>3.6000000000000002E-4</v>
      </c>
      <c r="S186" s="203">
        <v>0</v>
      </c>
      <c r="T186" s="204">
        <f t="shared" si="43"/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423</v>
      </c>
      <c r="AT186" s="205" t="s">
        <v>332</v>
      </c>
      <c r="AU186" s="205" t="s">
        <v>78</v>
      </c>
      <c r="AY186" s="19" t="s">
        <v>153</v>
      </c>
      <c r="BE186" s="206">
        <f t="shared" si="44"/>
        <v>0</v>
      </c>
      <c r="BF186" s="206">
        <f t="shared" si="45"/>
        <v>0</v>
      </c>
      <c r="BG186" s="206">
        <f t="shared" si="46"/>
        <v>0</v>
      </c>
      <c r="BH186" s="206">
        <f t="shared" si="47"/>
        <v>0</v>
      </c>
      <c r="BI186" s="206">
        <f t="shared" si="48"/>
        <v>0</v>
      </c>
      <c r="BJ186" s="19" t="s">
        <v>76</v>
      </c>
      <c r="BK186" s="206">
        <f t="shared" si="49"/>
        <v>0</v>
      </c>
      <c r="BL186" s="19" t="s">
        <v>304</v>
      </c>
      <c r="BM186" s="205" t="s">
        <v>2004</v>
      </c>
    </row>
    <row r="187" spans="1:65" s="2" customFormat="1" ht="16.5" customHeight="1">
      <c r="A187" s="36"/>
      <c r="B187" s="37"/>
      <c r="C187" s="194" t="s">
        <v>668</v>
      </c>
      <c r="D187" s="194" t="s">
        <v>155</v>
      </c>
      <c r="E187" s="195" t="s">
        <v>2005</v>
      </c>
      <c r="F187" s="196" t="s">
        <v>2006</v>
      </c>
      <c r="G187" s="197" t="s">
        <v>179</v>
      </c>
      <c r="H187" s="198">
        <v>2</v>
      </c>
      <c r="I187" s="199"/>
      <c r="J187" s="200">
        <f t="shared" si="40"/>
        <v>0</v>
      </c>
      <c r="K187" s="196" t="s">
        <v>20</v>
      </c>
      <c r="L187" s="41"/>
      <c r="M187" s="201" t="s">
        <v>20</v>
      </c>
      <c r="N187" s="202" t="s">
        <v>40</v>
      </c>
      <c r="O187" s="66"/>
      <c r="P187" s="203">
        <f t="shared" si="41"/>
        <v>0</v>
      </c>
      <c r="Q187" s="203">
        <v>2.3579100000000001E-4</v>
      </c>
      <c r="R187" s="203">
        <f t="shared" si="42"/>
        <v>4.7158200000000001E-4</v>
      </c>
      <c r="S187" s="203">
        <v>0</v>
      </c>
      <c r="T187" s="204">
        <f t="shared" si="43"/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304</v>
      </c>
      <c r="AT187" s="205" t="s">
        <v>155</v>
      </c>
      <c r="AU187" s="205" t="s">
        <v>78</v>
      </c>
      <c r="AY187" s="19" t="s">
        <v>153</v>
      </c>
      <c r="BE187" s="206">
        <f t="shared" si="44"/>
        <v>0</v>
      </c>
      <c r="BF187" s="206">
        <f t="shared" si="45"/>
        <v>0</v>
      </c>
      <c r="BG187" s="206">
        <f t="shared" si="46"/>
        <v>0</v>
      </c>
      <c r="BH187" s="206">
        <f t="shared" si="47"/>
        <v>0</v>
      </c>
      <c r="BI187" s="206">
        <f t="shared" si="48"/>
        <v>0</v>
      </c>
      <c r="BJ187" s="19" t="s">
        <v>76</v>
      </c>
      <c r="BK187" s="206">
        <f t="shared" si="49"/>
        <v>0</v>
      </c>
      <c r="BL187" s="19" t="s">
        <v>304</v>
      </c>
      <c r="BM187" s="205" t="s">
        <v>2007</v>
      </c>
    </row>
    <row r="188" spans="1:65" s="2" customFormat="1" ht="16.5" customHeight="1">
      <c r="A188" s="36"/>
      <c r="B188" s="37"/>
      <c r="C188" s="254" t="s">
        <v>672</v>
      </c>
      <c r="D188" s="254" t="s">
        <v>332</v>
      </c>
      <c r="E188" s="255" t="s">
        <v>2008</v>
      </c>
      <c r="F188" s="256" t="s">
        <v>2009</v>
      </c>
      <c r="G188" s="257" t="s">
        <v>179</v>
      </c>
      <c r="H188" s="258">
        <v>2</v>
      </c>
      <c r="I188" s="259"/>
      <c r="J188" s="260">
        <f t="shared" si="40"/>
        <v>0</v>
      </c>
      <c r="K188" s="256" t="s">
        <v>20</v>
      </c>
      <c r="L188" s="261"/>
      <c r="M188" s="262" t="s">
        <v>20</v>
      </c>
      <c r="N188" s="263" t="s">
        <v>40</v>
      </c>
      <c r="O188" s="66"/>
      <c r="P188" s="203">
        <f t="shared" si="41"/>
        <v>0</v>
      </c>
      <c r="Q188" s="203">
        <v>8.0000000000000007E-5</v>
      </c>
      <c r="R188" s="203">
        <f t="shared" si="42"/>
        <v>1.6000000000000001E-4</v>
      </c>
      <c r="S188" s="203">
        <v>0</v>
      </c>
      <c r="T188" s="204">
        <f t="shared" si="43"/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423</v>
      </c>
      <c r="AT188" s="205" t="s">
        <v>332</v>
      </c>
      <c r="AU188" s="205" t="s">
        <v>78</v>
      </c>
      <c r="AY188" s="19" t="s">
        <v>153</v>
      </c>
      <c r="BE188" s="206">
        <f t="shared" si="44"/>
        <v>0</v>
      </c>
      <c r="BF188" s="206">
        <f t="shared" si="45"/>
        <v>0</v>
      </c>
      <c r="BG188" s="206">
        <f t="shared" si="46"/>
        <v>0</v>
      </c>
      <c r="BH188" s="206">
        <f t="shared" si="47"/>
        <v>0</v>
      </c>
      <c r="BI188" s="206">
        <f t="shared" si="48"/>
        <v>0</v>
      </c>
      <c r="BJ188" s="19" t="s">
        <v>76</v>
      </c>
      <c r="BK188" s="206">
        <f t="shared" si="49"/>
        <v>0</v>
      </c>
      <c r="BL188" s="19" t="s">
        <v>304</v>
      </c>
      <c r="BM188" s="205" t="s">
        <v>2010</v>
      </c>
    </row>
    <row r="189" spans="1:65" s="2" customFormat="1" ht="24" customHeight="1">
      <c r="A189" s="36"/>
      <c r="B189" s="37"/>
      <c r="C189" s="194" t="s">
        <v>676</v>
      </c>
      <c r="D189" s="194" t="s">
        <v>155</v>
      </c>
      <c r="E189" s="195" t="s">
        <v>2011</v>
      </c>
      <c r="F189" s="196" t="s">
        <v>2012</v>
      </c>
      <c r="G189" s="197" t="s">
        <v>736</v>
      </c>
      <c r="H189" s="198">
        <v>1</v>
      </c>
      <c r="I189" s="199"/>
      <c r="J189" s="200">
        <f t="shared" si="40"/>
        <v>0</v>
      </c>
      <c r="K189" s="196" t="s">
        <v>20</v>
      </c>
      <c r="L189" s="41"/>
      <c r="M189" s="201" t="s">
        <v>20</v>
      </c>
      <c r="N189" s="202" t="s">
        <v>40</v>
      </c>
      <c r="O189" s="66"/>
      <c r="P189" s="203">
        <f t="shared" si="41"/>
        <v>0</v>
      </c>
      <c r="Q189" s="203">
        <v>0</v>
      </c>
      <c r="R189" s="203">
        <f t="shared" si="42"/>
        <v>0</v>
      </c>
      <c r="S189" s="203">
        <v>0</v>
      </c>
      <c r="T189" s="204">
        <f t="shared" si="43"/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304</v>
      </c>
      <c r="AT189" s="205" t="s">
        <v>155</v>
      </c>
      <c r="AU189" s="205" t="s">
        <v>78</v>
      </c>
      <c r="AY189" s="19" t="s">
        <v>153</v>
      </c>
      <c r="BE189" s="206">
        <f t="shared" si="44"/>
        <v>0</v>
      </c>
      <c r="BF189" s="206">
        <f t="shared" si="45"/>
        <v>0</v>
      </c>
      <c r="BG189" s="206">
        <f t="shared" si="46"/>
        <v>0</v>
      </c>
      <c r="BH189" s="206">
        <f t="shared" si="47"/>
        <v>0</v>
      </c>
      <c r="BI189" s="206">
        <f t="shared" si="48"/>
        <v>0</v>
      </c>
      <c r="BJ189" s="19" t="s">
        <v>76</v>
      </c>
      <c r="BK189" s="206">
        <f t="shared" si="49"/>
        <v>0</v>
      </c>
      <c r="BL189" s="19" t="s">
        <v>304</v>
      </c>
      <c r="BM189" s="205" t="s">
        <v>2013</v>
      </c>
    </row>
    <row r="190" spans="1:65" s="2" customFormat="1" ht="39">
      <c r="A190" s="36"/>
      <c r="B190" s="37"/>
      <c r="C190" s="38"/>
      <c r="D190" s="209" t="s">
        <v>315</v>
      </c>
      <c r="E190" s="38"/>
      <c r="F190" s="251" t="s">
        <v>2014</v>
      </c>
      <c r="G190" s="38"/>
      <c r="H190" s="38"/>
      <c r="I190" s="117"/>
      <c r="J190" s="38"/>
      <c r="K190" s="38"/>
      <c r="L190" s="41"/>
      <c r="M190" s="252"/>
      <c r="N190" s="253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315</v>
      </c>
      <c r="AU190" s="19" t="s">
        <v>78</v>
      </c>
    </row>
    <row r="191" spans="1:65" s="2" customFormat="1" ht="24" customHeight="1">
      <c r="A191" s="36"/>
      <c r="B191" s="37"/>
      <c r="C191" s="194" t="s">
        <v>680</v>
      </c>
      <c r="D191" s="194" t="s">
        <v>155</v>
      </c>
      <c r="E191" s="195" t="s">
        <v>2015</v>
      </c>
      <c r="F191" s="196" t="s">
        <v>2016</v>
      </c>
      <c r="G191" s="197" t="s">
        <v>179</v>
      </c>
      <c r="H191" s="198">
        <v>77</v>
      </c>
      <c r="I191" s="199"/>
      <c r="J191" s="200">
        <f t="shared" ref="J191:J199" si="50">ROUND(I191*H191,2)</f>
        <v>0</v>
      </c>
      <c r="K191" s="196" t="s">
        <v>20</v>
      </c>
      <c r="L191" s="41"/>
      <c r="M191" s="201" t="s">
        <v>20</v>
      </c>
      <c r="N191" s="202" t="s">
        <v>40</v>
      </c>
      <c r="O191" s="66"/>
      <c r="P191" s="203">
        <f t="shared" ref="P191:P199" si="51">O191*H191</f>
        <v>0</v>
      </c>
      <c r="Q191" s="203">
        <v>3.4349700000000001E-4</v>
      </c>
      <c r="R191" s="203">
        <f t="shared" ref="R191:R199" si="52">Q191*H191</f>
        <v>2.6449269000000001E-2</v>
      </c>
      <c r="S191" s="203">
        <v>0</v>
      </c>
      <c r="T191" s="204">
        <f t="shared" ref="T191:T199" si="53"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304</v>
      </c>
      <c r="AT191" s="205" t="s">
        <v>155</v>
      </c>
      <c r="AU191" s="205" t="s">
        <v>78</v>
      </c>
      <c r="AY191" s="19" t="s">
        <v>153</v>
      </c>
      <c r="BE191" s="206">
        <f t="shared" ref="BE191:BE199" si="54">IF(N191="základní",J191,0)</f>
        <v>0</v>
      </c>
      <c r="BF191" s="206">
        <f t="shared" ref="BF191:BF199" si="55">IF(N191="snížená",J191,0)</f>
        <v>0</v>
      </c>
      <c r="BG191" s="206">
        <f t="shared" ref="BG191:BG199" si="56">IF(N191="zákl. přenesená",J191,0)</f>
        <v>0</v>
      </c>
      <c r="BH191" s="206">
        <f t="shared" ref="BH191:BH199" si="57">IF(N191="sníž. přenesená",J191,0)</f>
        <v>0</v>
      </c>
      <c r="BI191" s="206">
        <f t="shared" ref="BI191:BI199" si="58">IF(N191="nulová",J191,0)</f>
        <v>0</v>
      </c>
      <c r="BJ191" s="19" t="s">
        <v>76</v>
      </c>
      <c r="BK191" s="206">
        <f t="shared" ref="BK191:BK199" si="59">ROUND(I191*H191,2)</f>
        <v>0</v>
      </c>
      <c r="BL191" s="19" t="s">
        <v>304</v>
      </c>
      <c r="BM191" s="205" t="s">
        <v>2017</v>
      </c>
    </row>
    <row r="192" spans="1:65" s="2" customFormat="1" ht="24" customHeight="1">
      <c r="A192" s="36"/>
      <c r="B192" s="37"/>
      <c r="C192" s="254" t="s">
        <v>684</v>
      </c>
      <c r="D192" s="254" t="s">
        <v>332</v>
      </c>
      <c r="E192" s="255" t="s">
        <v>2018</v>
      </c>
      <c r="F192" s="256" t="s">
        <v>2019</v>
      </c>
      <c r="G192" s="257" t="s">
        <v>179</v>
      </c>
      <c r="H192" s="258">
        <v>77</v>
      </c>
      <c r="I192" s="259"/>
      <c r="J192" s="260">
        <f t="shared" si="50"/>
        <v>0</v>
      </c>
      <c r="K192" s="256" t="s">
        <v>20</v>
      </c>
      <c r="L192" s="261"/>
      <c r="M192" s="262" t="s">
        <v>20</v>
      </c>
      <c r="N192" s="263" t="s">
        <v>40</v>
      </c>
      <c r="O192" s="66"/>
      <c r="P192" s="203">
        <f t="shared" si="51"/>
        <v>0</v>
      </c>
      <c r="Q192" s="203">
        <v>1.3999999999999999E-4</v>
      </c>
      <c r="R192" s="203">
        <f t="shared" si="52"/>
        <v>1.078E-2</v>
      </c>
      <c r="S192" s="203">
        <v>0</v>
      </c>
      <c r="T192" s="204">
        <f t="shared" si="53"/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5" t="s">
        <v>423</v>
      </c>
      <c r="AT192" s="205" t="s">
        <v>332</v>
      </c>
      <c r="AU192" s="205" t="s">
        <v>78</v>
      </c>
      <c r="AY192" s="19" t="s">
        <v>153</v>
      </c>
      <c r="BE192" s="206">
        <f t="shared" si="54"/>
        <v>0</v>
      </c>
      <c r="BF192" s="206">
        <f t="shared" si="55"/>
        <v>0</v>
      </c>
      <c r="BG192" s="206">
        <f t="shared" si="56"/>
        <v>0</v>
      </c>
      <c r="BH192" s="206">
        <f t="shared" si="57"/>
        <v>0</v>
      </c>
      <c r="BI192" s="206">
        <f t="shared" si="58"/>
        <v>0</v>
      </c>
      <c r="BJ192" s="19" t="s">
        <v>76</v>
      </c>
      <c r="BK192" s="206">
        <f t="shared" si="59"/>
        <v>0</v>
      </c>
      <c r="BL192" s="19" t="s">
        <v>304</v>
      </c>
      <c r="BM192" s="205" t="s">
        <v>2020</v>
      </c>
    </row>
    <row r="193" spans="1:65" s="2" customFormat="1" ht="24" customHeight="1">
      <c r="A193" s="36"/>
      <c r="B193" s="37"/>
      <c r="C193" s="254" t="s">
        <v>688</v>
      </c>
      <c r="D193" s="254" t="s">
        <v>332</v>
      </c>
      <c r="E193" s="255" t="s">
        <v>2021</v>
      </c>
      <c r="F193" s="256" t="s">
        <v>2022</v>
      </c>
      <c r="G193" s="257" t="s">
        <v>179</v>
      </c>
      <c r="H193" s="258">
        <v>154</v>
      </c>
      <c r="I193" s="259"/>
      <c r="J193" s="260">
        <f t="shared" si="50"/>
        <v>0</v>
      </c>
      <c r="K193" s="256" t="s">
        <v>20</v>
      </c>
      <c r="L193" s="261"/>
      <c r="M193" s="262" t="s">
        <v>20</v>
      </c>
      <c r="N193" s="263" t="s">
        <v>40</v>
      </c>
      <c r="O193" s="66"/>
      <c r="P193" s="203">
        <f t="shared" si="51"/>
        <v>0</v>
      </c>
      <c r="Q193" s="203">
        <v>4.4000000000000002E-4</v>
      </c>
      <c r="R193" s="203">
        <f t="shared" si="52"/>
        <v>6.7760000000000001E-2</v>
      </c>
      <c r="S193" s="203">
        <v>0</v>
      </c>
      <c r="T193" s="204">
        <f t="shared" si="53"/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423</v>
      </c>
      <c r="AT193" s="205" t="s">
        <v>332</v>
      </c>
      <c r="AU193" s="205" t="s">
        <v>78</v>
      </c>
      <c r="AY193" s="19" t="s">
        <v>153</v>
      </c>
      <c r="BE193" s="206">
        <f t="shared" si="54"/>
        <v>0</v>
      </c>
      <c r="BF193" s="206">
        <f t="shared" si="55"/>
        <v>0</v>
      </c>
      <c r="BG193" s="206">
        <f t="shared" si="56"/>
        <v>0</v>
      </c>
      <c r="BH193" s="206">
        <f t="shared" si="57"/>
        <v>0</v>
      </c>
      <c r="BI193" s="206">
        <f t="shared" si="58"/>
        <v>0</v>
      </c>
      <c r="BJ193" s="19" t="s">
        <v>76</v>
      </c>
      <c r="BK193" s="206">
        <f t="shared" si="59"/>
        <v>0</v>
      </c>
      <c r="BL193" s="19" t="s">
        <v>304</v>
      </c>
      <c r="BM193" s="205" t="s">
        <v>2023</v>
      </c>
    </row>
    <row r="194" spans="1:65" s="2" customFormat="1" ht="24" customHeight="1">
      <c r="A194" s="36"/>
      <c r="B194" s="37"/>
      <c r="C194" s="254" t="s">
        <v>692</v>
      </c>
      <c r="D194" s="254" t="s">
        <v>332</v>
      </c>
      <c r="E194" s="255" t="s">
        <v>2024</v>
      </c>
      <c r="F194" s="256" t="s">
        <v>2025</v>
      </c>
      <c r="G194" s="257" t="s">
        <v>2026</v>
      </c>
      <c r="H194" s="258">
        <v>1</v>
      </c>
      <c r="I194" s="259"/>
      <c r="J194" s="260">
        <f t="shared" si="50"/>
        <v>0</v>
      </c>
      <c r="K194" s="256" t="s">
        <v>20</v>
      </c>
      <c r="L194" s="261"/>
      <c r="M194" s="262" t="s">
        <v>20</v>
      </c>
      <c r="N194" s="263" t="s">
        <v>40</v>
      </c>
      <c r="O194" s="66"/>
      <c r="P194" s="203">
        <f t="shared" si="51"/>
        <v>0</v>
      </c>
      <c r="Q194" s="203">
        <v>2.0999999999999999E-3</v>
      </c>
      <c r="R194" s="203">
        <f t="shared" si="52"/>
        <v>2.0999999999999999E-3</v>
      </c>
      <c r="S194" s="203">
        <v>0</v>
      </c>
      <c r="T194" s="204">
        <f t="shared" si="53"/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423</v>
      </c>
      <c r="AT194" s="205" t="s">
        <v>332</v>
      </c>
      <c r="AU194" s="205" t="s">
        <v>78</v>
      </c>
      <c r="AY194" s="19" t="s">
        <v>153</v>
      </c>
      <c r="BE194" s="206">
        <f t="shared" si="54"/>
        <v>0</v>
      </c>
      <c r="BF194" s="206">
        <f t="shared" si="55"/>
        <v>0</v>
      </c>
      <c r="BG194" s="206">
        <f t="shared" si="56"/>
        <v>0</v>
      </c>
      <c r="BH194" s="206">
        <f t="shared" si="57"/>
        <v>0</v>
      </c>
      <c r="BI194" s="206">
        <f t="shared" si="58"/>
        <v>0</v>
      </c>
      <c r="BJ194" s="19" t="s">
        <v>76</v>
      </c>
      <c r="BK194" s="206">
        <f t="shared" si="59"/>
        <v>0</v>
      </c>
      <c r="BL194" s="19" t="s">
        <v>304</v>
      </c>
      <c r="BM194" s="205" t="s">
        <v>2027</v>
      </c>
    </row>
    <row r="195" spans="1:65" s="2" customFormat="1" ht="16.5" customHeight="1">
      <c r="A195" s="36"/>
      <c r="B195" s="37"/>
      <c r="C195" s="254" t="s">
        <v>696</v>
      </c>
      <c r="D195" s="254" t="s">
        <v>332</v>
      </c>
      <c r="E195" s="255" t="s">
        <v>2028</v>
      </c>
      <c r="F195" s="256" t="s">
        <v>2029</v>
      </c>
      <c r="G195" s="257" t="s">
        <v>179</v>
      </c>
      <c r="H195" s="258">
        <v>1</v>
      </c>
      <c r="I195" s="259"/>
      <c r="J195" s="260">
        <f t="shared" si="50"/>
        <v>0</v>
      </c>
      <c r="K195" s="256" t="s">
        <v>20</v>
      </c>
      <c r="L195" s="261"/>
      <c r="M195" s="262" t="s">
        <v>20</v>
      </c>
      <c r="N195" s="263" t="s">
        <v>40</v>
      </c>
      <c r="O195" s="66"/>
      <c r="P195" s="203">
        <f t="shared" si="51"/>
        <v>0</v>
      </c>
      <c r="Q195" s="203">
        <v>2.0999999999999999E-3</v>
      </c>
      <c r="R195" s="203">
        <f t="shared" si="52"/>
        <v>2.0999999999999999E-3</v>
      </c>
      <c r="S195" s="203">
        <v>0</v>
      </c>
      <c r="T195" s="204">
        <f t="shared" si="53"/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423</v>
      </c>
      <c r="AT195" s="205" t="s">
        <v>332</v>
      </c>
      <c r="AU195" s="205" t="s">
        <v>78</v>
      </c>
      <c r="AY195" s="19" t="s">
        <v>153</v>
      </c>
      <c r="BE195" s="206">
        <f t="shared" si="54"/>
        <v>0</v>
      </c>
      <c r="BF195" s="206">
        <f t="shared" si="55"/>
        <v>0</v>
      </c>
      <c r="BG195" s="206">
        <f t="shared" si="56"/>
        <v>0</v>
      </c>
      <c r="BH195" s="206">
        <f t="shared" si="57"/>
        <v>0</v>
      </c>
      <c r="BI195" s="206">
        <f t="shared" si="58"/>
        <v>0</v>
      </c>
      <c r="BJ195" s="19" t="s">
        <v>76</v>
      </c>
      <c r="BK195" s="206">
        <f t="shared" si="59"/>
        <v>0</v>
      </c>
      <c r="BL195" s="19" t="s">
        <v>304</v>
      </c>
      <c r="BM195" s="205" t="s">
        <v>2030</v>
      </c>
    </row>
    <row r="196" spans="1:65" s="2" customFormat="1" ht="16.5" customHeight="1">
      <c r="A196" s="36"/>
      <c r="B196" s="37"/>
      <c r="C196" s="254" t="s">
        <v>702</v>
      </c>
      <c r="D196" s="254" t="s">
        <v>332</v>
      </c>
      <c r="E196" s="255" t="s">
        <v>2031</v>
      </c>
      <c r="F196" s="256" t="s">
        <v>2032</v>
      </c>
      <c r="G196" s="257" t="s">
        <v>179</v>
      </c>
      <c r="H196" s="258">
        <v>10</v>
      </c>
      <c r="I196" s="259"/>
      <c r="J196" s="260">
        <f t="shared" si="50"/>
        <v>0</v>
      </c>
      <c r="K196" s="256" t="s">
        <v>20</v>
      </c>
      <c r="L196" s="261"/>
      <c r="M196" s="262" t="s">
        <v>20</v>
      </c>
      <c r="N196" s="263" t="s">
        <v>40</v>
      </c>
      <c r="O196" s="66"/>
      <c r="P196" s="203">
        <f t="shared" si="51"/>
        <v>0</v>
      </c>
      <c r="Q196" s="203">
        <v>1E-4</v>
      </c>
      <c r="R196" s="203">
        <f t="shared" si="52"/>
        <v>1E-3</v>
      </c>
      <c r="S196" s="203">
        <v>0</v>
      </c>
      <c r="T196" s="204">
        <f t="shared" si="53"/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423</v>
      </c>
      <c r="AT196" s="205" t="s">
        <v>332</v>
      </c>
      <c r="AU196" s="205" t="s">
        <v>78</v>
      </c>
      <c r="AY196" s="19" t="s">
        <v>153</v>
      </c>
      <c r="BE196" s="206">
        <f t="shared" si="54"/>
        <v>0</v>
      </c>
      <c r="BF196" s="206">
        <f t="shared" si="55"/>
        <v>0</v>
      </c>
      <c r="BG196" s="206">
        <f t="shared" si="56"/>
        <v>0</v>
      </c>
      <c r="BH196" s="206">
        <f t="shared" si="57"/>
        <v>0</v>
      </c>
      <c r="BI196" s="206">
        <f t="shared" si="58"/>
        <v>0</v>
      </c>
      <c r="BJ196" s="19" t="s">
        <v>76</v>
      </c>
      <c r="BK196" s="206">
        <f t="shared" si="59"/>
        <v>0</v>
      </c>
      <c r="BL196" s="19" t="s">
        <v>304</v>
      </c>
      <c r="BM196" s="205" t="s">
        <v>2033</v>
      </c>
    </row>
    <row r="197" spans="1:65" s="2" customFormat="1" ht="36" customHeight="1">
      <c r="A197" s="36"/>
      <c r="B197" s="37"/>
      <c r="C197" s="194" t="s">
        <v>706</v>
      </c>
      <c r="D197" s="194" t="s">
        <v>155</v>
      </c>
      <c r="E197" s="195" t="s">
        <v>2034</v>
      </c>
      <c r="F197" s="196" t="s">
        <v>2035</v>
      </c>
      <c r="G197" s="197" t="s">
        <v>201</v>
      </c>
      <c r="H197" s="198">
        <v>0.217</v>
      </c>
      <c r="I197" s="199"/>
      <c r="J197" s="200">
        <f t="shared" si="50"/>
        <v>0</v>
      </c>
      <c r="K197" s="196" t="s">
        <v>159</v>
      </c>
      <c r="L197" s="41"/>
      <c r="M197" s="201" t="s">
        <v>20</v>
      </c>
      <c r="N197" s="202" t="s">
        <v>40</v>
      </c>
      <c r="O197" s="66"/>
      <c r="P197" s="203">
        <f t="shared" si="51"/>
        <v>0</v>
      </c>
      <c r="Q197" s="203">
        <v>0</v>
      </c>
      <c r="R197" s="203">
        <f t="shared" si="52"/>
        <v>0</v>
      </c>
      <c r="S197" s="203">
        <v>0</v>
      </c>
      <c r="T197" s="204">
        <f t="shared" si="53"/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160</v>
      </c>
      <c r="AT197" s="205" t="s">
        <v>155</v>
      </c>
      <c r="AU197" s="205" t="s">
        <v>78</v>
      </c>
      <c r="AY197" s="19" t="s">
        <v>153</v>
      </c>
      <c r="BE197" s="206">
        <f t="shared" si="54"/>
        <v>0</v>
      </c>
      <c r="BF197" s="206">
        <f t="shared" si="55"/>
        <v>0</v>
      </c>
      <c r="BG197" s="206">
        <f t="shared" si="56"/>
        <v>0</v>
      </c>
      <c r="BH197" s="206">
        <f t="shared" si="57"/>
        <v>0</v>
      </c>
      <c r="BI197" s="206">
        <f t="shared" si="58"/>
        <v>0</v>
      </c>
      <c r="BJ197" s="19" t="s">
        <v>76</v>
      </c>
      <c r="BK197" s="206">
        <f t="shared" si="59"/>
        <v>0</v>
      </c>
      <c r="BL197" s="19" t="s">
        <v>160</v>
      </c>
      <c r="BM197" s="205" t="s">
        <v>2036</v>
      </c>
    </row>
    <row r="198" spans="1:65" s="2" customFormat="1" ht="48" customHeight="1">
      <c r="A198" s="36"/>
      <c r="B198" s="37"/>
      <c r="C198" s="194" t="s">
        <v>711</v>
      </c>
      <c r="D198" s="194" t="s">
        <v>155</v>
      </c>
      <c r="E198" s="195" t="s">
        <v>2037</v>
      </c>
      <c r="F198" s="196" t="s">
        <v>2038</v>
      </c>
      <c r="G198" s="197" t="s">
        <v>201</v>
      </c>
      <c r="H198" s="198">
        <v>0.217</v>
      </c>
      <c r="I198" s="199"/>
      <c r="J198" s="200">
        <f t="shared" si="50"/>
        <v>0</v>
      </c>
      <c r="K198" s="196" t="s">
        <v>159</v>
      </c>
      <c r="L198" s="41"/>
      <c r="M198" s="201" t="s">
        <v>20</v>
      </c>
      <c r="N198" s="202" t="s">
        <v>40</v>
      </c>
      <c r="O198" s="66"/>
      <c r="P198" s="203">
        <f t="shared" si="51"/>
        <v>0</v>
      </c>
      <c r="Q198" s="203">
        <v>0</v>
      </c>
      <c r="R198" s="203">
        <f t="shared" si="52"/>
        <v>0</v>
      </c>
      <c r="S198" s="203">
        <v>0</v>
      </c>
      <c r="T198" s="204">
        <f t="shared" si="53"/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5" t="s">
        <v>304</v>
      </c>
      <c r="AT198" s="205" t="s">
        <v>155</v>
      </c>
      <c r="AU198" s="205" t="s">
        <v>78</v>
      </c>
      <c r="AY198" s="19" t="s">
        <v>153</v>
      </c>
      <c r="BE198" s="206">
        <f t="shared" si="54"/>
        <v>0</v>
      </c>
      <c r="BF198" s="206">
        <f t="shared" si="55"/>
        <v>0</v>
      </c>
      <c r="BG198" s="206">
        <f t="shared" si="56"/>
        <v>0</v>
      </c>
      <c r="BH198" s="206">
        <f t="shared" si="57"/>
        <v>0</v>
      </c>
      <c r="BI198" s="206">
        <f t="shared" si="58"/>
        <v>0</v>
      </c>
      <c r="BJ198" s="19" t="s">
        <v>76</v>
      </c>
      <c r="BK198" s="206">
        <f t="shared" si="59"/>
        <v>0</v>
      </c>
      <c r="BL198" s="19" t="s">
        <v>304</v>
      </c>
      <c r="BM198" s="205" t="s">
        <v>2039</v>
      </c>
    </row>
    <row r="199" spans="1:65" s="2" customFormat="1" ht="48" customHeight="1">
      <c r="A199" s="36"/>
      <c r="B199" s="37"/>
      <c r="C199" s="194" t="s">
        <v>717</v>
      </c>
      <c r="D199" s="194" t="s">
        <v>155</v>
      </c>
      <c r="E199" s="195" t="s">
        <v>2040</v>
      </c>
      <c r="F199" s="196" t="s">
        <v>2041</v>
      </c>
      <c r="G199" s="197" t="s">
        <v>201</v>
      </c>
      <c r="H199" s="198">
        <v>0.217</v>
      </c>
      <c r="I199" s="199"/>
      <c r="J199" s="200">
        <f t="shared" si="50"/>
        <v>0</v>
      </c>
      <c r="K199" s="196" t="s">
        <v>159</v>
      </c>
      <c r="L199" s="41"/>
      <c r="M199" s="201" t="s">
        <v>20</v>
      </c>
      <c r="N199" s="202" t="s">
        <v>40</v>
      </c>
      <c r="O199" s="66"/>
      <c r="P199" s="203">
        <f t="shared" si="51"/>
        <v>0</v>
      </c>
      <c r="Q199" s="203">
        <v>0</v>
      </c>
      <c r="R199" s="203">
        <f t="shared" si="52"/>
        <v>0</v>
      </c>
      <c r="S199" s="203">
        <v>0</v>
      </c>
      <c r="T199" s="204">
        <f t="shared" si="5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304</v>
      </c>
      <c r="AT199" s="205" t="s">
        <v>155</v>
      </c>
      <c r="AU199" s="205" t="s">
        <v>78</v>
      </c>
      <c r="AY199" s="19" t="s">
        <v>153</v>
      </c>
      <c r="BE199" s="206">
        <f t="shared" si="54"/>
        <v>0</v>
      </c>
      <c r="BF199" s="206">
        <f t="shared" si="55"/>
        <v>0</v>
      </c>
      <c r="BG199" s="206">
        <f t="shared" si="56"/>
        <v>0</v>
      </c>
      <c r="BH199" s="206">
        <f t="shared" si="57"/>
        <v>0</v>
      </c>
      <c r="BI199" s="206">
        <f t="shared" si="58"/>
        <v>0</v>
      </c>
      <c r="BJ199" s="19" t="s">
        <v>76</v>
      </c>
      <c r="BK199" s="206">
        <f t="shared" si="59"/>
        <v>0</v>
      </c>
      <c r="BL199" s="19" t="s">
        <v>304</v>
      </c>
      <c r="BM199" s="205" t="s">
        <v>2042</v>
      </c>
    </row>
    <row r="200" spans="1:65" s="12" customFormat="1" ht="22.9" customHeight="1">
      <c r="B200" s="178"/>
      <c r="C200" s="179"/>
      <c r="D200" s="180" t="s">
        <v>68</v>
      </c>
      <c r="E200" s="192" t="s">
        <v>2043</v>
      </c>
      <c r="F200" s="192" t="s">
        <v>2044</v>
      </c>
      <c r="G200" s="179"/>
      <c r="H200" s="179"/>
      <c r="I200" s="182"/>
      <c r="J200" s="193">
        <f>BK200</f>
        <v>0</v>
      </c>
      <c r="K200" s="179"/>
      <c r="L200" s="184"/>
      <c r="M200" s="185"/>
      <c r="N200" s="186"/>
      <c r="O200" s="186"/>
      <c r="P200" s="187">
        <f>SUM(P201:P243)</f>
        <v>0</v>
      </c>
      <c r="Q200" s="186"/>
      <c r="R200" s="187">
        <f>SUM(R201:R243)</f>
        <v>2.3942800000000002</v>
      </c>
      <c r="S200" s="186"/>
      <c r="T200" s="188">
        <f>SUM(T201:T243)</f>
        <v>3.7039079800000008</v>
      </c>
      <c r="AR200" s="189" t="s">
        <v>78</v>
      </c>
      <c r="AT200" s="190" t="s">
        <v>68</v>
      </c>
      <c r="AU200" s="190" t="s">
        <v>76</v>
      </c>
      <c r="AY200" s="189" t="s">
        <v>153</v>
      </c>
      <c r="BK200" s="191">
        <f>SUM(BK201:BK243)</f>
        <v>0</v>
      </c>
    </row>
    <row r="201" spans="1:65" s="2" customFormat="1" ht="36" customHeight="1">
      <c r="A201" s="36"/>
      <c r="B201" s="37"/>
      <c r="C201" s="194" t="s">
        <v>723</v>
      </c>
      <c r="D201" s="194" t="s">
        <v>155</v>
      </c>
      <c r="E201" s="195" t="s">
        <v>2045</v>
      </c>
      <c r="F201" s="196" t="s">
        <v>2046</v>
      </c>
      <c r="G201" s="197" t="s">
        <v>179</v>
      </c>
      <c r="H201" s="198">
        <v>77</v>
      </c>
      <c r="I201" s="199"/>
      <c r="J201" s="200">
        <f t="shared" ref="J201:J239" si="60">ROUND(I201*H201,2)</f>
        <v>0</v>
      </c>
      <c r="K201" s="196" t="s">
        <v>20</v>
      </c>
      <c r="L201" s="41"/>
      <c r="M201" s="201" t="s">
        <v>20</v>
      </c>
      <c r="N201" s="202" t="s">
        <v>40</v>
      </c>
      <c r="O201" s="66"/>
      <c r="P201" s="203">
        <f t="shared" ref="P201:P239" si="61">O201*H201</f>
        <v>0</v>
      </c>
      <c r="Q201" s="203">
        <v>0</v>
      </c>
      <c r="R201" s="203">
        <f t="shared" ref="R201:R239" si="62">Q201*H201</f>
        <v>0</v>
      </c>
      <c r="S201" s="203">
        <v>0</v>
      </c>
      <c r="T201" s="204">
        <f t="shared" ref="T201:T239" si="63"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304</v>
      </c>
      <c r="AT201" s="205" t="s">
        <v>155</v>
      </c>
      <c r="AU201" s="205" t="s">
        <v>78</v>
      </c>
      <c r="AY201" s="19" t="s">
        <v>153</v>
      </c>
      <c r="BE201" s="206">
        <f t="shared" ref="BE201:BE239" si="64">IF(N201="základní",J201,0)</f>
        <v>0</v>
      </c>
      <c r="BF201" s="206">
        <f t="shared" ref="BF201:BF239" si="65">IF(N201="snížená",J201,0)</f>
        <v>0</v>
      </c>
      <c r="BG201" s="206">
        <f t="shared" ref="BG201:BG239" si="66">IF(N201="zákl. přenesená",J201,0)</f>
        <v>0</v>
      </c>
      <c r="BH201" s="206">
        <f t="shared" ref="BH201:BH239" si="67">IF(N201="sníž. přenesená",J201,0)</f>
        <v>0</v>
      </c>
      <c r="BI201" s="206">
        <f t="shared" ref="BI201:BI239" si="68">IF(N201="nulová",J201,0)</f>
        <v>0</v>
      </c>
      <c r="BJ201" s="19" t="s">
        <v>76</v>
      </c>
      <c r="BK201" s="206">
        <f t="shared" ref="BK201:BK239" si="69">ROUND(I201*H201,2)</f>
        <v>0</v>
      </c>
      <c r="BL201" s="19" t="s">
        <v>304</v>
      </c>
      <c r="BM201" s="205" t="s">
        <v>2047</v>
      </c>
    </row>
    <row r="202" spans="1:65" s="2" customFormat="1" ht="16.5" customHeight="1">
      <c r="A202" s="36"/>
      <c r="B202" s="37"/>
      <c r="C202" s="194" t="s">
        <v>728</v>
      </c>
      <c r="D202" s="194" t="s">
        <v>155</v>
      </c>
      <c r="E202" s="195" t="s">
        <v>2048</v>
      </c>
      <c r="F202" s="196" t="s">
        <v>2049</v>
      </c>
      <c r="G202" s="197" t="s">
        <v>208</v>
      </c>
      <c r="H202" s="198">
        <v>64.475999999999999</v>
      </c>
      <c r="I202" s="199"/>
      <c r="J202" s="200">
        <f t="shared" si="60"/>
        <v>0</v>
      </c>
      <c r="K202" s="196" t="s">
        <v>20</v>
      </c>
      <c r="L202" s="41"/>
      <c r="M202" s="201" t="s">
        <v>20</v>
      </c>
      <c r="N202" s="202" t="s">
        <v>40</v>
      </c>
      <c r="O202" s="66"/>
      <c r="P202" s="203">
        <f t="shared" si="61"/>
        <v>0</v>
      </c>
      <c r="Q202" s="203">
        <v>0</v>
      </c>
      <c r="R202" s="203">
        <f t="shared" si="62"/>
        <v>0</v>
      </c>
      <c r="S202" s="203">
        <v>2.3800000000000002E-2</v>
      </c>
      <c r="T202" s="204">
        <f t="shared" si="63"/>
        <v>1.5345288000000001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304</v>
      </c>
      <c r="AT202" s="205" t="s">
        <v>155</v>
      </c>
      <c r="AU202" s="205" t="s">
        <v>78</v>
      </c>
      <c r="AY202" s="19" t="s">
        <v>153</v>
      </c>
      <c r="BE202" s="206">
        <f t="shared" si="64"/>
        <v>0</v>
      </c>
      <c r="BF202" s="206">
        <f t="shared" si="65"/>
        <v>0</v>
      </c>
      <c r="BG202" s="206">
        <f t="shared" si="66"/>
        <v>0</v>
      </c>
      <c r="BH202" s="206">
        <f t="shared" si="67"/>
        <v>0</v>
      </c>
      <c r="BI202" s="206">
        <f t="shared" si="68"/>
        <v>0</v>
      </c>
      <c r="BJ202" s="19" t="s">
        <v>76</v>
      </c>
      <c r="BK202" s="206">
        <f t="shared" si="69"/>
        <v>0</v>
      </c>
      <c r="BL202" s="19" t="s">
        <v>304</v>
      </c>
      <c r="BM202" s="205" t="s">
        <v>2050</v>
      </c>
    </row>
    <row r="203" spans="1:65" s="2" customFormat="1" ht="16.5" customHeight="1">
      <c r="A203" s="36"/>
      <c r="B203" s="37"/>
      <c r="C203" s="194" t="s">
        <v>733</v>
      </c>
      <c r="D203" s="194" t="s">
        <v>155</v>
      </c>
      <c r="E203" s="195" t="s">
        <v>2051</v>
      </c>
      <c r="F203" s="196" t="s">
        <v>2052</v>
      </c>
      <c r="G203" s="197" t="s">
        <v>208</v>
      </c>
      <c r="H203" s="198">
        <v>129.17400000000001</v>
      </c>
      <c r="I203" s="199"/>
      <c r="J203" s="200">
        <f t="shared" si="60"/>
        <v>0</v>
      </c>
      <c r="K203" s="196" t="s">
        <v>20</v>
      </c>
      <c r="L203" s="41"/>
      <c r="M203" s="201" t="s">
        <v>20</v>
      </c>
      <c r="N203" s="202" t="s">
        <v>40</v>
      </c>
      <c r="O203" s="66"/>
      <c r="P203" s="203">
        <f t="shared" si="61"/>
        <v>0</v>
      </c>
      <c r="Q203" s="203">
        <v>0</v>
      </c>
      <c r="R203" s="203">
        <f t="shared" si="62"/>
        <v>0</v>
      </c>
      <c r="S203" s="203">
        <v>1.057E-2</v>
      </c>
      <c r="T203" s="204">
        <f t="shared" si="63"/>
        <v>1.3653691800000001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304</v>
      </c>
      <c r="AT203" s="205" t="s">
        <v>155</v>
      </c>
      <c r="AU203" s="205" t="s">
        <v>78</v>
      </c>
      <c r="AY203" s="19" t="s">
        <v>153</v>
      </c>
      <c r="BE203" s="206">
        <f t="shared" si="64"/>
        <v>0</v>
      </c>
      <c r="BF203" s="206">
        <f t="shared" si="65"/>
        <v>0</v>
      </c>
      <c r="BG203" s="206">
        <f t="shared" si="66"/>
        <v>0</v>
      </c>
      <c r="BH203" s="206">
        <f t="shared" si="67"/>
        <v>0</v>
      </c>
      <c r="BI203" s="206">
        <f t="shared" si="68"/>
        <v>0</v>
      </c>
      <c r="BJ203" s="19" t="s">
        <v>76</v>
      </c>
      <c r="BK203" s="206">
        <f t="shared" si="69"/>
        <v>0</v>
      </c>
      <c r="BL203" s="19" t="s">
        <v>304</v>
      </c>
      <c r="BM203" s="205" t="s">
        <v>2053</v>
      </c>
    </row>
    <row r="204" spans="1:65" s="2" customFormat="1" ht="24" customHeight="1">
      <c r="A204" s="36"/>
      <c r="B204" s="37"/>
      <c r="C204" s="194" t="s">
        <v>739</v>
      </c>
      <c r="D204" s="194" t="s">
        <v>155</v>
      </c>
      <c r="E204" s="195" t="s">
        <v>2054</v>
      </c>
      <c r="F204" s="196" t="s">
        <v>2055</v>
      </c>
      <c r="G204" s="197" t="s">
        <v>179</v>
      </c>
      <c r="H204" s="198">
        <v>13</v>
      </c>
      <c r="I204" s="199"/>
      <c r="J204" s="200">
        <f t="shared" si="60"/>
        <v>0</v>
      </c>
      <c r="K204" s="196" t="s">
        <v>20</v>
      </c>
      <c r="L204" s="41"/>
      <c r="M204" s="201" t="s">
        <v>20</v>
      </c>
      <c r="N204" s="202" t="s">
        <v>40</v>
      </c>
      <c r="O204" s="66"/>
      <c r="P204" s="203">
        <f t="shared" si="61"/>
        <v>0</v>
      </c>
      <c r="Q204" s="203">
        <v>7.6000000000000004E-5</v>
      </c>
      <c r="R204" s="203">
        <f t="shared" si="62"/>
        <v>9.8800000000000016E-4</v>
      </c>
      <c r="S204" s="203">
        <v>2.4930000000000001E-2</v>
      </c>
      <c r="T204" s="204">
        <f t="shared" si="63"/>
        <v>0.32408999999999999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5" t="s">
        <v>304</v>
      </c>
      <c r="AT204" s="205" t="s">
        <v>155</v>
      </c>
      <c r="AU204" s="205" t="s">
        <v>78</v>
      </c>
      <c r="AY204" s="19" t="s">
        <v>153</v>
      </c>
      <c r="BE204" s="206">
        <f t="shared" si="64"/>
        <v>0</v>
      </c>
      <c r="BF204" s="206">
        <f t="shared" si="65"/>
        <v>0</v>
      </c>
      <c r="BG204" s="206">
        <f t="shared" si="66"/>
        <v>0</v>
      </c>
      <c r="BH204" s="206">
        <f t="shared" si="67"/>
        <v>0</v>
      </c>
      <c r="BI204" s="206">
        <f t="shared" si="68"/>
        <v>0</v>
      </c>
      <c r="BJ204" s="19" t="s">
        <v>76</v>
      </c>
      <c r="BK204" s="206">
        <f t="shared" si="69"/>
        <v>0</v>
      </c>
      <c r="BL204" s="19" t="s">
        <v>304</v>
      </c>
      <c r="BM204" s="205" t="s">
        <v>2056</v>
      </c>
    </row>
    <row r="205" spans="1:65" s="2" customFormat="1" ht="24" customHeight="1">
      <c r="A205" s="36"/>
      <c r="B205" s="37"/>
      <c r="C205" s="194" t="s">
        <v>745</v>
      </c>
      <c r="D205" s="194" t="s">
        <v>155</v>
      </c>
      <c r="E205" s="195" t="s">
        <v>2057</v>
      </c>
      <c r="F205" s="196" t="s">
        <v>2058</v>
      </c>
      <c r="G205" s="197" t="s">
        <v>179</v>
      </c>
      <c r="H205" s="198">
        <v>8</v>
      </c>
      <c r="I205" s="199"/>
      <c r="J205" s="200">
        <f t="shared" si="60"/>
        <v>0</v>
      </c>
      <c r="K205" s="196" t="s">
        <v>20</v>
      </c>
      <c r="L205" s="41"/>
      <c r="M205" s="201" t="s">
        <v>20</v>
      </c>
      <c r="N205" s="202" t="s">
        <v>40</v>
      </c>
      <c r="O205" s="66"/>
      <c r="P205" s="203">
        <f t="shared" si="61"/>
        <v>0</v>
      </c>
      <c r="Q205" s="203">
        <v>1E-4</v>
      </c>
      <c r="R205" s="203">
        <f t="shared" si="62"/>
        <v>8.0000000000000004E-4</v>
      </c>
      <c r="S205" s="203">
        <v>3.7490000000000002E-2</v>
      </c>
      <c r="T205" s="204">
        <f t="shared" si="63"/>
        <v>0.29992000000000002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304</v>
      </c>
      <c r="AT205" s="205" t="s">
        <v>155</v>
      </c>
      <c r="AU205" s="205" t="s">
        <v>78</v>
      </c>
      <c r="AY205" s="19" t="s">
        <v>153</v>
      </c>
      <c r="BE205" s="206">
        <f t="shared" si="64"/>
        <v>0</v>
      </c>
      <c r="BF205" s="206">
        <f t="shared" si="65"/>
        <v>0</v>
      </c>
      <c r="BG205" s="206">
        <f t="shared" si="66"/>
        <v>0</v>
      </c>
      <c r="BH205" s="206">
        <f t="shared" si="67"/>
        <v>0</v>
      </c>
      <c r="BI205" s="206">
        <f t="shared" si="68"/>
        <v>0</v>
      </c>
      <c r="BJ205" s="19" t="s">
        <v>76</v>
      </c>
      <c r="BK205" s="206">
        <f t="shared" si="69"/>
        <v>0</v>
      </c>
      <c r="BL205" s="19" t="s">
        <v>304</v>
      </c>
      <c r="BM205" s="205" t="s">
        <v>2059</v>
      </c>
    </row>
    <row r="206" spans="1:65" s="2" customFormat="1" ht="24" customHeight="1">
      <c r="A206" s="36"/>
      <c r="B206" s="37"/>
      <c r="C206" s="194" t="s">
        <v>749</v>
      </c>
      <c r="D206" s="194" t="s">
        <v>155</v>
      </c>
      <c r="E206" s="195" t="s">
        <v>2060</v>
      </c>
      <c r="F206" s="196" t="s">
        <v>2061</v>
      </c>
      <c r="G206" s="197" t="s">
        <v>179</v>
      </c>
      <c r="H206" s="198">
        <v>20</v>
      </c>
      <c r="I206" s="199"/>
      <c r="J206" s="200">
        <f t="shared" si="60"/>
        <v>0</v>
      </c>
      <c r="K206" s="196" t="s">
        <v>20</v>
      </c>
      <c r="L206" s="41"/>
      <c r="M206" s="201" t="s">
        <v>20</v>
      </c>
      <c r="N206" s="202" t="s">
        <v>40</v>
      </c>
      <c r="O206" s="66"/>
      <c r="P206" s="203">
        <f t="shared" si="61"/>
        <v>0</v>
      </c>
      <c r="Q206" s="203">
        <v>0</v>
      </c>
      <c r="R206" s="203">
        <f t="shared" si="62"/>
        <v>0</v>
      </c>
      <c r="S206" s="203">
        <v>0</v>
      </c>
      <c r="T206" s="204">
        <f t="shared" si="6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5" t="s">
        <v>304</v>
      </c>
      <c r="AT206" s="205" t="s">
        <v>155</v>
      </c>
      <c r="AU206" s="205" t="s">
        <v>78</v>
      </c>
      <c r="AY206" s="19" t="s">
        <v>153</v>
      </c>
      <c r="BE206" s="206">
        <f t="shared" si="64"/>
        <v>0</v>
      </c>
      <c r="BF206" s="206">
        <f t="shared" si="65"/>
        <v>0</v>
      </c>
      <c r="BG206" s="206">
        <f t="shared" si="66"/>
        <v>0</v>
      </c>
      <c r="BH206" s="206">
        <f t="shared" si="67"/>
        <v>0</v>
      </c>
      <c r="BI206" s="206">
        <f t="shared" si="68"/>
        <v>0</v>
      </c>
      <c r="BJ206" s="19" t="s">
        <v>76</v>
      </c>
      <c r="BK206" s="206">
        <f t="shared" si="69"/>
        <v>0</v>
      </c>
      <c r="BL206" s="19" t="s">
        <v>304</v>
      </c>
      <c r="BM206" s="205" t="s">
        <v>2062</v>
      </c>
    </row>
    <row r="207" spans="1:65" s="2" customFormat="1" ht="24" customHeight="1">
      <c r="A207" s="36"/>
      <c r="B207" s="37"/>
      <c r="C207" s="194" t="s">
        <v>755</v>
      </c>
      <c r="D207" s="194" t="s">
        <v>155</v>
      </c>
      <c r="E207" s="195" t="s">
        <v>2063</v>
      </c>
      <c r="F207" s="196" t="s">
        <v>2064</v>
      </c>
      <c r="G207" s="197" t="s">
        <v>179</v>
      </c>
      <c r="H207" s="198">
        <v>10</v>
      </c>
      <c r="I207" s="199"/>
      <c r="J207" s="200">
        <f t="shared" si="60"/>
        <v>0</v>
      </c>
      <c r="K207" s="196" t="s">
        <v>20</v>
      </c>
      <c r="L207" s="41"/>
      <c r="M207" s="201" t="s">
        <v>20</v>
      </c>
      <c r="N207" s="202" t="s">
        <v>40</v>
      </c>
      <c r="O207" s="66"/>
      <c r="P207" s="203">
        <f t="shared" si="61"/>
        <v>0</v>
      </c>
      <c r="Q207" s="203">
        <v>0</v>
      </c>
      <c r="R207" s="203">
        <f t="shared" si="62"/>
        <v>0</v>
      </c>
      <c r="S207" s="203">
        <v>0</v>
      </c>
      <c r="T207" s="204">
        <f t="shared" si="6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304</v>
      </c>
      <c r="AT207" s="205" t="s">
        <v>155</v>
      </c>
      <c r="AU207" s="205" t="s">
        <v>78</v>
      </c>
      <c r="AY207" s="19" t="s">
        <v>153</v>
      </c>
      <c r="BE207" s="206">
        <f t="shared" si="64"/>
        <v>0</v>
      </c>
      <c r="BF207" s="206">
        <f t="shared" si="65"/>
        <v>0</v>
      </c>
      <c r="BG207" s="206">
        <f t="shared" si="66"/>
        <v>0</v>
      </c>
      <c r="BH207" s="206">
        <f t="shared" si="67"/>
        <v>0</v>
      </c>
      <c r="BI207" s="206">
        <f t="shared" si="68"/>
        <v>0</v>
      </c>
      <c r="BJ207" s="19" t="s">
        <v>76</v>
      </c>
      <c r="BK207" s="206">
        <f t="shared" si="69"/>
        <v>0</v>
      </c>
      <c r="BL207" s="19" t="s">
        <v>304</v>
      </c>
      <c r="BM207" s="205" t="s">
        <v>2065</v>
      </c>
    </row>
    <row r="208" spans="1:65" s="2" customFormat="1" ht="24" customHeight="1">
      <c r="A208" s="36"/>
      <c r="B208" s="37"/>
      <c r="C208" s="194" t="s">
        <v>763</v>
      </c>
      <c r="D208" s="194" t="s">
        <v>155</v>
      </c>
      <c r="E208" s="195" t="s">
        <v>2066</v>
      </c>
      <c r="F208" s="196" t="s">
        <v>2067</v>
      </c>
      <c r="G208" s="197" t="s">
        <v>179</v>
      </c>
      <c r="H208" s="198">
        <v>1</v>
      </c>
      <c r="I208" s="199"/>
      <c r="J208" s="200">
        <f t="shared" si="60"/>
        <v>0</v>
      </c>
      <c r="K208" s="196" t="s">
        <v>20</v>
      </c>
      <c r="L208" s="41"/>
      <c r="M208" s="201" t="s">
        <v>20</v>
      </c>
      <c r="N208" s="202" t="s">
        <v>40</v>
      </c>
      <c r="O208" s="66"/>
      <c r="P208" s="203">
        <f t="shared" si="61"/>
        <v>0</v>
      </c>
      <c r="Q208" s="203">
        <v>0</v>
      </c>
      <c r="R208" s="203">
        <f t="shared" si="62"/>
        <v>0</v>
      </c>
      <c r="S208" s="203">
        <v>0</v>
      </c>
      <c r="T208" s="204">
        <f t="shared" si="63"/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304</v>
      </c>
      <c r="AT208" s="205" t="s">
        <v>155</v>
      </c>
      <c r="AU208" s="205" t="s">
        <v>78</v>
      </c>
      <c r="AY208" s="19" t="s">
        <v>153</v>
      </c>
      <c r="BE208" s="206">
        <f t="shared" si="64"/>
        <v>0</v>
      </c>
      <c r="BF208" s="206">
        <f t="shared" si="65"/>
        <v>0</v>
      </c>
      <c r="BG208" s="206">
        <f t="shared" si="66"/>
        <v>0</v>
      </c>
      <c r="BH208" s="206">
        <f t="shared" si="67"/>
        <v>0</v>
      </c>
      <c r="BI208" s="206">
        <f t="shared" si="68"/>
        <v>0</v>
      </c>
      <c r="BJ208" s="19" t="s">
        <v>76</v>
      </c>
      <c r="BK208" s="206">
        <f t="shared" si="69"/>
        <v>0</v>
      </c>
      <c r="BL208" s="19" t="s">
        <v>304</v>
      </c>
      <c r="BM208" s="205" t="s">
        <v>2068</v>
      </c>
    </row>
    <row r="209" spans="1:65" s="2" customFormat="1" ht="24" customHeight="1">
      <c r="A209" s="36"/>
      <c r="B209" s="37"/>
      <c r="C209" s="194" t="s">
        <v>767</v>
      </c>
      <c r="D209" s="194" t="s">
        <v>155</v>
      </c>
      <c r="E209" s="195" t="s">
        <v>2069</v>
      </c>
      <c r="F209" s="196" t="s">
        <v>2070</v>
      </c>
      <c r="G209" s="197" t="s">
        <v>179</v>
      </c>
      <c r="H209" s="198">
        <v>31</v>
      </c>
      <c r="I209" s="199"/>
      <c r="J209" s="200">
        <f t="shared" si="60"/>
        <v>0</v>
      </c>
      <c r="K209" s="196" t="s">
        <v>20</v>
      </c>
      <c r="L209" s="41"/>
      <c r="M209" s="201" t="s">
        <v>20</v>
      </c>
      <c r="N209" s="202" t="s">
        <v>40</v>
      </c>
      <c r="O209" s="66"/>
      <c r="P209" s="203">
        <f t="shared" si="61"/>
        <v>0</v>
      </c>
      <c r="Q209" s="203">
        <v>0</v>
      </c>
      <c r="R209" s="203">
        <f t="shared" si="62"/>
        <v>0</v>
      </c>
      <c r="S209" s="203">
        <v>0</v>
      </c>
      <c r="T209" s="204">
        <f t="shared" si="63"/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5" t="s">
        <v>304</v>
      </c>
      <c r="AT209" s="205" t="s">
        <v>155</v>
      </c>
      <c r="AU209" s="205" t="s">
        <v>78</v>
      </c>
      <c r="AY209" s="19" t="s">
        <v>153</v>
      </c>
      <c r="BE209" s="206">
        <f t="shared" si="64"/>
        <v>0</v>
      </c>
      <c r="BF209" s="206">
        <f t="shared" si="65"/>
        <v>0</v>
      </c>
      <c r="BG209" s="206">
        <f t="shared" si="66"/>
        <v>0</v>
      </c>
      <c r="BH209" s="206">
        <f t="shared" si="67"/>
        <v>0</v>
      </c>
      <c r="BI209" s="206">
        <f t="shared" si="68"/>
        <v>0</v>
      </c>
      <c r="BJ209" s="19" t="s">
        <v>76</v>
      </c>
      <c r="BK209" s="206">
        <f t="shared" si="69"/>
        <v>0</v>
      </c>
      <c r="BL209" s="19" t="s">
        <v>304</v>
      </c>
      <c r="BM209" s="205" t="s">
        <v>2071</v>
      </c>
    </row>
    <row r="210" spans="1:65" s="2" customFormat="1" ht="24" customHeight="1">
      <c r="A210" s="36"/>
      <c r="B210" s="37"/>
      <c r="C210" s="194" t="s">
        <v>799</v>
      </c>
      <c r="D210" s="194" t="s">
        <v>155</v>
      </c>
      <c r="E210" s="195" t="s">
        <v>2072</v>
      </c>
      <c r="F210" s="196" t="s">
        <v>2073</v>
      </c>
      <c r="G210" s="197" t="s">
        <v>179</v>
      </c>
      <c r="H210" s="198">
        <v>4</v>
      </c>
      <c r="I210" s="199"/>
      <c r="J210" s="200">
        <f t="shared" si="60"/>
        <v>0</v>
      </c>
      <c r="K210" s="196" t="s">
        <v>20</v>
      </c>
      <c r="L210" s="41"/>
      <c r="M210" s="201" t="s">
        <v>20</v>
      </c>
      <c r="N210" s="202" t="s">
        <v>40</v>
      </c>
      <c r="O210" s="66"/>
      <c r="P210" s="203">
        <f t="shared" si="61"/>
        <v>0</v>
      </c>
      <c r="Q210" s="203">
        <v>0</v>
      </c>
      <c r="R210" s="203">
        <f t="shared" si="62"/>
        <v>0</v>
      </c>
      <c r="S210" s="203">
        <v>0</v>
      </c>
      <c r="T210" s="204">
        <f t="shared" si="63"/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304</v>
      </c>
      <c r="AT210" s="205" t="s">
        <v>155</v>
      </c>
      <c r="AU210" s="205" t="s">
        <v>78</v>
      </c>
      <c r="AY210" s="19" t="s">
        <v>153</v>
      </c>
      <c r="BE210" s="206">
        <f t="shared" si="64"/>
        <v>0</v>
      </c>
      <c r="BF210" s="206">
        <f t="shared" si="65"/>
        <v>0</v>
      </c>
      <c r="BG210" s="206">
        <f t="shared" si="66"/>
        <v>0</v>
      </c>
      <c r="BH210" s="206">
        <f t="shared" si="67"/>
        <v>0</v>
      </c>
      <c r="BI210" s="206">
        <f t="shared" si="68"/>
        <v>0</v>
      </c>
      <c r="BJ210" s="19" t="s">
        <v>76</v>
      </c>
      <c r="BK210" s="206">
        <f t="shared" si="69"/>
        <v>0</v>
      </c>
      <c r="BL210" s="19" t="s">
        <v>304</v>
      </c>
      <c r="BM210" s="205" t="s">
        <v>2074</v>
      </c>
    </row>
    <row r="211" spans="1:65" s="2" customFormat="1" ht="24" customHeight="1">
      <c r="A211" s="36"/>
      <c r="B211" s="37"/>
      <c r="C211" s="194" t="s">
        <v>804</v>
      </c>
      <c r="D211" s="194" t="s">
        <v>155</v>
      </c>
      <c r="E211" s="195" t="s">
        <v>2075</v>
      </c>
      <c r="F211" s="196" t="s">
        <v>2076</v>
      </c>
      <c r="G211" s="197" t="s">
        <v>179</v>
      </c>
      <c r="H211" s="198">
        <v>1</v>
      </c>
      <c r="I211" s="199"/>
      <c r="J211" s="200">
        <f t="shared" si="60"/>
        <v>0</v>
      </c>
      <c r="K211" s="196" t="s">
        <v>20</v>
      </c>
      <c r="L211" s="41"/>
      <c r="M211" s="201" t="s">
        <v>20</v>
      </c>
      <c r="N211" s="202" t="s">
        <v>40</v>
      </c>
      <c r="O211" s="66"/>
      <c r="P211" s="203">
        <f t="shared" si="61"/>
        <v>0</v>
      </c>
      <c r="Q211" s="203">
        <v>0</v>
      </c>
      <c r="R211" s="203">
        <f t="shared" si="62"/>
        <v>0</v>
      </c>
      <c r="S211" s="203">
        <v>0</v>
      </c>
      <c r="T211" s="204">
        <f t="shared" si="63"/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5" t="s">
        <v>304</v>
      </c>
      <c r="AT211" s="205" t="s">
        <v>155</v>
      </c>
      <c r="AU211" s="205" t="s">
        <v>78</v>
      </c>
      <c r="AY211" s="19" t="s">
        <v>153</v>
      </c>
      <c r="BE211" s="206">
        <f t="shared" si="64"/>
        <v>0</v>
      </c>
      <c r="BF211" s="206">
        <f t="shared" si="65"/>
        <v>0</v>
      </c>
      <c r="BG211" s="206">
        <f t="shared" si="66"/>
        <v>0</v>
      </c>
      <c r="BH211" s="206">
        <f t="shared" si="67"/>
        <v>0</v>
      </c>
      <c r="BI211" s="206">
        <f t="shared" si="68"/>
        <v>0</v>
      </c>
      <c r="BJ211" s="19" t="s">
        <v>76</v>
      </c>
      <c r="BK211" s="206">
        <f t="shared" si="69"/>
        <v>0</v>
      </c>
      <c r="BL211" s="19" t="s">
        <v>304</v>
      </c>
      <c r="BM211" s="205" t="s">
        <v>2077</v>
      </c>
    </row>
    <row r="212" spans="1:65" s="2" customFormat="1" ht="24" customHeight="1">
      <c r="A212" s="36"/>
      <c r="B212" s="37"/>
      <c r="C212" s="194" t="s">
        <v>813</v>
      </c>
      <c r="D212" s="194" t="s">
        <v>155</v>
      </c>
      <c r="E212" s="195" t="s">
        <v>2078</v>
      </c>
      <c r="F212" s="196" t="s">
        <v>2079</v>
      </c>
      <c r="G212" s="197" t="s">
        <v>208</v>
      </c>
      <c r="H212" s="198">
        <v>458</v>
      </c>
      <c r="I212" s="199"/>
      <c r="J212" s="200">
        <f t="shared" si="60"/>
        <v>0</v>
      </c>
      <c r="K212" s="196" t="s">
        <v>20</v>
      </c>
      <c r="L212" s="41"/>
      <c r="M212" s="201" t="s">
        <v>20</v>
      </c>
      <c r="N212" s="202" t="s">
        <v>40</v>
      </c>
      <c r="O212" s="66"/>
      <c r="P212" s="203">
        <f t="shared" si="61"/>
        <v>0</v>
      </c>
      <c r="Q212" s="203">
        <v>0</v>
      </c>
      <c r="R212" s="203">
        <f t="shared" si="62"/>
        <v>0</v>
      </c>
      <c r="S212" s="203">
        <v>0</v>
      </c>
      <c r="T212" s="204">
        <f t="shared" si="63"/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304</v>
      </c>
      <c r="AT212" s="205" t="s">
        <v>155</v>
      </c>
      <c r="AU212" s="205" t="s">
        <v>78</v>
      </c>
      <c r="AY212" s="19" t="s">
        <v>153</v>
      </c>
      <c r="BE212" s="206">
        <f t="shared" si="64"/>
        <v>0</v>
      </c>
      <c r="BF212" s="206">
        <f t="shared" si="65"/>
        <v>0</v>
      </c>
      <c r="BG212" s="206">
        <f t="shared" si="66"/>
        <v>0</v>
      </c>
      <c r="BH212" s="206">
        <f t="shared" si="67"/>
        <v>0</v>
      </c>
      <c r="BI212" s="206">
        <f t="shared" si="68"/>
        <v>0</v>
      </c>
      <c r="BJ212" s="19" t="s">
        <v>76</v>
      </c>
      <c r="BK212" s="206">
        <f t="shared" si="69"/>
        <v>0</v>
      </c>
      <c r="BL212" s="19" t="s">
        <v>304</v>
      </c>
      <c r="BM212" s="205" t="s">
        <v>2080</v>
      </c>
    </row>
    <row r="213" spans="1:65" s="2" customFormat="1" ht="36" customHeight="1">
      <c r="A213" s="36"/>
      <c r="B213" s="37"/>
      <c r="C213" s="194" t="s">
        <v>835</v>
      </c>
      <c r="D213" s="194" t="s">
        <v>155</v>
      </c>
      <c r="E213" s="195" t="s">
        <v>2081</v>
      </c>
      <c r="F213" s="196" t="s">
        <v>2082</v>
      </c>
      <c r="G213" s="197" t="s">
        <v>208</v>
      </c>
      <c r="H213" s="198">
        <v>458</v>
      </c>
      <c r="I213" s="199"/>
      <c r="J213" s="200">
        <f t="shared" si="60"/>
        <v>0</v>
      </c>
      <c r="K213" s="196" t="s">
        <v>20</v>
      </c>
      <c r="L213" s="41"/>
      <c r="M213" s="201" t="s">
        <v>20</v>
      </c>
      <c r="N213" s="202" t="s">
        <v>40</v>
      </c>
      <c r="O213" s="66"/>
      <c r="P213" s="203">
        <f t="shared" si="61"/>
        <v>0</v>
      </c>
      <c r="Q213" s="203">
        <v>0</v>
      </c>
      <c r="R213" s="203">
        <f t="shared" si="62"/>
        <v>0</v>
      </c>
      <c r="S213" s="203">
        <v>0</v>
      </c>
      <c r="T213" s="204">
        <f t="shared" si="63"/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5" t="s">
        <v>304</v>
      </c>
      <c r="AT213" s="205" t="s">
        <v>155</v>
      </c>
      <c r="AU213" s="205" t="s">
        <v>78</v>
      </c>
      <c r="AY213" s="19" t="s">
        <v>153</v>
      </c>
      <c r="BE213" s="206">
        <f t="shared" si="64"/>
        <v>0</v>
      </c>
      <c r="BF213" s="206">
        <f t="shared" si="65"/>
        <v>0</v>
      </c>
      <c r="BG213" s="206">
        <f t="shared" si="66"/>
        <v>0</v>
      </c>
      <c r="BH213" s="206">
        <f t="shared" si="67"/>
        <v>0</v>
      </c>
      <c r="BI213" s="206">
        <f t="shared" si="68"/>
        <v>0</v>
      </c>
      <c r="BJ213" s="19" t="s">
        <v>76</v>
      </c>
      <c r="BK213" s="206">
        <f t="shared" si="69"/>
        <v>0</v>
      </c>
      <c r="BL213" s="19" t="s">
        <v>304</v>
      </c>
      <c r="BM213" s="205" t="s">
        <v>2083</v>
      </c>
    </row>
    <row r="214" spans="1:65" s="2" customFormat="1" ht="24" customHeight="1">
      <c r="A214" s="36"/>
      <c r="B214" s="37"/>
      <c r="C214" s="194" t="s">
        <v>840</v>
      </c>
      <c r="D214" s="194" t="s">
        <v>155</v>
      </c>
      <c r="E214" s="195" t="s">
        <v>2084</v>
      </c>
      <c r="F214" s="196" t="s">
        <v>2085</v>
      </c>
      <c r="G214" s="197" t="s">
        <v>179</v>
      </c>
      <c r="H214" s="198">
        <v>240</v>
      </c>
      <c r="I214" s="199"/>
      <c r="J214" s="200">
        <f t="shared" si="60"/>
        <v>0</v>
      </c>
      <c r="K214" s="196" t="s">
        <v>20</v>
      </c>
      <c r="L214" s="41"/>
      <c r="M214" s="201" t="s">
        <v>20</v>
      </c>
      <c r="N214" s="202" t="s">
        <v>40</v>
      </c>
      <c r="O214" s="66"/>
      <c r="P214" s="203">
        <f t="shared" si="61"/>
        <v>0</v>
      </c>
      <c r="Q214" s="203">
        <v>5.8000000000000004E-6</v>
      </c>
      <c r="R214" s="203">
        <f t="shared" si="62"/>
        <v>1.392E-3</v>
      </c>
      <c r="S214" s="203">
        <v>7.5000000000000002E-4</v>
      </c>
      <c r="T214" s="204">
        <f t="shared" si="63"/>
        <v>0.18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5" t="s">
        <v>304</v>
      </c>
      <c r="AT214" s="205" t="s">
        <v>155</v>
      </c>
      <c r="AU214" s="205" t="s">
        <v>78</v>
      </c>
      <c r="AY214" s="19" t="s">
        <v>153</v>
      </c>
      <c r="BE214" s="206">
        <f t="shared" si="64"/>
        <v>0</v>
      </c>
      <c r="BF214" s="206">
        <f t="shared" si="65"/>
        <v>0</v>
      </c>
      <c r="BG214" s="206">
        <f t="shared" si="66"/>
        <v>0</v>
      </c>
      <c r="BH214" s="206">
        <f t="shared" si="67"/>
        <v>0</v>
      </c>
      <c r="BI214" s="206">
        <f t="shared" si="68"/>
        <v>0</v>
      </c>
      <c r="BJ214" s="19" t="s">
        <v>76</v>
      </c>
      <c r="BK214" s="206">
        <f t="shared" si="69"/>
        <v>0</v>
      </c>
      <c r="BL214" s="19" t="s">
        <v>304</v>
      </c>
      <c r="BM214" s="205" t="s">
        <v>2086</v>
      </c>
    </row>
    <row r="215" spans="1:65" s="2" customFormat="1" ht="16.5" customHeight="1">
      <c r="A215" s="36"/>
      <c r="B215" s="37"/>
      <c r="C215" s="254" t="s">
        <v>849</v>
      </c>
      <c r="D215" s="254" t="s">
        <v>332</v>
      </c>
      <c r="E215" s="255" t="s">
        <v>2087</v>
      </c>
      <c r="F215" s="256" t="s">
        <v>2088</v>
      </c>
      <c r="G215" s="257" t="s">
        <v>179</v>
      </c>
      <c r="H215" s="258">
        <v>2</v>
      </c>
      <c r="I215" s="259"/>
      <c r="J215" s="260">
        <f t="shared" si="60"/>
        <v>0</v>
      </c>
      <c r="K215" s="256" t="s">
        <v>20</v>
      </c>
      <c r="L215" s="261"/>
      <c r="M215" s="262" t="s">
        <v>20</v>
      </c>
      <c r="N215" s="263" t="s">
        <v>40</v>
      </c>
      <c r="O215" s="66"/>
      <c r="P215" s="203">
        <f t="shared" si="61"/>
        <v>0</v>
      </c>
      <c r="Q215" s="203">
        <v>1.9099999999999999E-2</v>
      </c>
      <c r="R215" s="203">
        <f t="shared" si="62"/>
        <v>3.8199999999999998E-2</v>
      </c>
      <c r="S215" s="203">
        <v>0</v>
      </c>
      <c r="T215" s="204">
        <f t="shared" si="63"/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5" t="s">
        <v>423</v>
      </c>
      <c r="AT215" s="205" t="s">
        <v>332</v>
      </c>
      <c r="AU215" s="205" t="s">
        <v>78</v>
      </c>
      <c r="AY215" s="19" t="s">
        <v>153</v>
      </c>
      <c r="BE215" s="206">
        <f t="shared" si="64"/>
        <v>0</v>
      </c>
      <c r="BF215" s="206">
        <f t="shared" si="65"/>
        <v>0</v>
      </c>
      <c r="BG215" s="206">
        <f t="shared" si="66"/>
        <v>0</v>
      </c>
      <c r="BH215" s="206">
        <f t="shared" si="67"/>
        <v>0</v>
      </c>
      <c r="BI215" s="206">
        <f t="shared" si="68"/>
        <v>0</v>
      </c>
      <c r="BJ215" s="19" t="s">
        <v>76</v>
      </c>
      <c r="BK215" s="206">
        <f t="shared" si="69"/>
        <v>0</v>
      </c>
      <c r="BL215" s="19" t="s">
        <v>304</v>
      </c>
      <c r="BM215" s="205" t="s">
        <v>2089</v>
      </c>
    </row>
    <row r="216" spans="1:65" s="2" customFormat="1" ht="16.5" customHeight="1">
      <c r="A216" s="36"/>
      <c r="B216" s="37"/>
      <c r="C216" s="254" t="s">
        <v>854</v>
      </c>
      <c r="D216" s="254" t="s">
        <v>332</v>
      </c>
      <c r="E216" s="255" t="s">
        <v>2090</v>
      </c>
      <c r="F216" s="256" t="s">
        <v>2091</v>
      </c>
      <c r="G216" s="257" t="s">
        <v>179</v>
      </c>
      <c r="H216" s="258">
        <v>3</v>
      </c>
      <c r="I216" s="259"/>
      <c r="J216" s="260">
        <f t="shared" si="60"/>
        <v>0</v>
      </c>
      <c r="K216" s="256" t="s">
        <v>20</v>
      </c>
      <c r="L216" s="261"/>
      <c r="M216" s="262" t="s">
        <v>20</v>
      </c>
      <c r="N216" s="263" t="s">
        <v>40</v>
      </c>
      <c r="O216" s="66"/>
      <c r="P216" s="203">
        <f t="shared" si="61"/>
        <v>0</v>
      </c>
      <c r="Q216" s="203">
        <v>2.58E-2</v>
      </c>
      <c r="R216" s="203">
        <f t="shared" si="62"/>
        <v>7.7399999999999997E-2</v>
      </c>
      <c r="S216" s="203">
        <v>0</v>
      </c>
      <c r="T216" s="204">
        <f t="shared" si="63"/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5" t="s">
        <v>423</v>
      </c>
      <c r="AT216" s="205" t="s">
        <v>332</v>
      </c>
      <c r="AU216" s="205" t="s">
        <v>78</v>
      </c>
      <c r="AY216" s="19" t="s">
        <v>153</v>
      </c>
      <c r="BE216" s="206">
        <f t="shared" si="64"/>
        <v>0</v>
      </c>
      <c r="BF216" s="206">
        <f t="shared" si="65"/>
        <v>0</v>
      </c>
      <c r="BG216" s="206">
        <f t="shared" si="66"/>
        <v>0</v>
      </c>
      <c r="BH216" s="206">
        <f t="shared" si="67"/>
        <v>0</v>
      </c>
      <c r="BI216" s="206">
        <f t="shared" si="68"/>
        <v>0</v>
      </c>
      <c r="BJ216" s="19" t="s">
        <v>76</v>
      </c>
      <c r="BK216" s="206">
        <f t="shared" si="69"/>
        <v>0</v>
      </c>
      <c r="BL216" s="19" t="s">
        <v>304</v>
      </c>
      <c r="BM216" s="205" t="s">
        <v>2092</v>
      </c>
    </row>
    <row r="217" spans="1:65" s="2" customFormat="1" ht="16.5" customHeight="1">
      <c r="A217" s="36"/>
      <c r="B217" s="37"/>
      <c r="C217" s="254" t="s">
        <v>858</v>
      </c>
      <c r="D217" s="254" t="s">
        <v>332</v>
      </c>
      <c r="E217" s="255" t="s">
        <v>2093</v>
      </c>
      <c r="F217" s="256" t="s">
        <v>2094</v>
      </c>
      <c r="G217" s="257" t="s">
        <v>179</v>
      </c>
      <c r="H217" s="258">
        <v>1</v>
      </c>
      <c r="I217" s="259"/>
      <c r="J217" s="260">
        <f t="shared" si="60"/>
        <v>0</v>
      </c>
      <c r="K217" s="256" t="s">
        <v>20</v>
      </c>
      <c r="L217" s="261"/>
      <c r="M217" s="262" t="s">
        <v>20</v>
      </c>
      <c r="N217" s="263" t="s">
        <v>40</v>
      </c>
      <c r="O217" s="66"/>
      <c r="P217" s="203">
        <f t="shared" si="61"/>
        <v>0</v>
      </c>
      <c r="Q217" s="203">
        <v>1.8599999999999998E-2</v>
      </c>
      <c r="R217" s="203">
        <f t="shared" si="62"/>
        <v>1.8599999999999998E-2</v>
      </c>
      <c r="S217" s="203">
        <v>0</v>
      </c>
      <c r="T217" s="204">
        <f t="shared" si="63"/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5" t="s">
        <v>423</v>
      </c>
      <c r="AT217" s="205" t="s">
        <v>332</v>
      </c>
      <c r="AU217" s="205" t="s">
        <v>78</v>
      </c>
      <c r="AY217" s="19" t="s">
        <v>153</v>
      </c>
      <c r="BE217" s="206">
        <f t="shared" si="64"/>
        <v>0</v>
      </c>
      <c r="BF217" s="206">
        <f t="shared" si="65"/>
        <v>0</v>
      </c>
      <c r="BG217" s="206">
        <f t="shared" si="66"/>
        <v>0</v>
      </c>
      <c r="BH217" s="206">
        <f t="shared" si="67"/>
        <v>0</v>
      </c>
      <c r="BI217" s="206">
        <f t="shared" si="68"/>
        <v>0</v>
      </c>
      <c r="BJ217" s="19" t="s">
        <v>76</v>
      </c>
      <c r="BK217" s="206">
        <f t="shared" si="69"/>
        <v>0</v>
      </c>
      <c r="BL217" s="19" t="s">
        <v>304</v>
      </c>
      <c r="BM217" s="205" t="s">
        <v>2095</v>
      </c>
    </row>
    <row r="218" spans="1:65" s="2" customFormat="1" ht="16.5" customHeight="1">
      <c r="A218" s="36"/>
      <c r="B218" s="37"/>
      <c r="C218" s="254" t="s">
        <v>862</v>
      </c>
      <c r="D218" s="254" t="s">
        <v>332</v>
      </c>
      <c r="E218" s="255" t="s">
        <v>2096</v>
      </c>
      <c r="F218" s="256" t="s">
        <v>2097</v>
      </c>
      <c r="G218" s="257" t="s">
        <v>179</v>
      </c>
      <c r="H218" s="258">
        <v>3</v>
      </c>
      <c r="I218" s="259"/>
      <c r="J218" s="260">
        <f t="shared" si="60"/>
        <v>0</v>
      </c>
      <c r="K218" s="256" t="s">
        <v>20</v>
      </c>
      <c r="L218" s="261"/>
      <c r="M218" s="262" t="s">
        <v>20</v>
      </c>
      <c r="N218" s="263" t="s">
        <v>40</v>
      </c>
      <c r="O218" s="66"/>
      <c r="P218" s="203">
        <f t="shared" si="61"/>
        <v>0</v>
      </c>
      <c r="Q218" s="203">
        <v>2.6499999999999999E-2</v>
      </c>
      <c r="R218" s="203">
        <f t="shared" si="62"/>
        <v>7.9500000000000001E-2</v>
      </c>
      <c r="S218" s="203">
        <v>0</v>
      </c>
      <c r="T218" s="204">
        <f t="shared" si="63"/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5" t="s">
        <v>423</v>
      </c>
      <c r="AT218" s="205" t="s">
        <v>332</v>
      </c>
      <c r="AU218" s="205" t="s">
        <v>78</v>
      </c>
      <c r="AY218" s="19" t="s">
        <v>153</v>
      </c>
      <c r="BE218" s="206">
        <f t="shared" si="64"/>
        <v>0</v>
      </c>
      <c r="BF218" s="206">
        <f t="shared" si="65"/>
        <v>0</v>
      </c>
      <c r="BG218" s="206">
        <f t="shared" si="66"/>
        <v>0</v>
      </c>
      <c r="BH218" s="206">
        <f t="shared" si="67"/>
        <v>0</v>
      </c>
      <c r="BI218" s="206">
        <f t="shared" si="68"/>
        <v>0</v>
      </c>
      <c r="BJ218" s="19" t="s">
        <v>76</v>
      </c>
      <c r="BK218" s="206">
        <f t="shared" si="69"/>
        <v>0</v>
      </c>
      <c r="BL218" s="19" t="s">
        <v>304</v>
      </c>
      <c r="BM218" s="205" t="s">
        <v>2098</v>
      </c>
    </row>
    <row r="219" spans="1:65" s="2" customFormat="1" ht="16.5" customHeight="1">
      <c r="A219" s="36"/>
      <c r="B219" s="37"/>
      <c r="C219" s="254" t="s">
        <v>868</v>
      </c>
      <c r="D219" s="254" t="s">
        <v>332</v>
      </c>
      <c r="E219" s="255" t="s">
        <v>2099</v>
      </c>
      <c r="F219" s="256" t="s">
        <v>2100</v>
      </c>
      <c r="G219" s="257" t="s">
        <v>179</v>
      </c>
      <c r="H219" s="258">
        <v>7</v>
      </c>
      <c r="I219" s="259"/>
      <c r="J219" s="260">
        <f t="shared" si="60"/>
        <v>0</v>
      </c>
      <c r="K219" s="256" t="s">
        <v>20</v>
      </c>
      <c r="L219" s="261"/>
      <c r="M219" s="262" t="s">
        <v>20</v>
      </c>
      <c r="N219" s="263" t="s">
        <v>40</v>
      </c>
      <c r="O219" s="66"/>
      <c r="P219" s="203">
        <f t="shared" si="61"/>
        <v>0</v>
      </c>
      <c r="Q219" s="203">
        <v>3.1800000000000002E-2</v>
      </c>
      <c r="R219" s="203">
        <f t="shared" si="62"/>
        <v>0.22260000000000002</v>
      </c>
      <c r="S219" s="203">
        <v>0</v>
      </c>
      <c r="T219" s="204">
        <f t="shared" si="63"/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5" t="s">
        <v>423</v>
      </c>
      <c r="AT219" s="205" t="s">
        <v>332</v>
      </c>
      <c r="AU219" s="205" t="s">
        <v>78</v>
      </c>
      <c r="AY219" s="19" t="s">
        <v>153</v>
      </c>
      <c r="BE219" s="206">
        <f t="shared" si="64"/>
        <v>0</v>
      </c>
      <c r="BF219" s="206">
        <f t="shared" si="65"/>
        <v>0</v>
      </c>
      <c r="BG219" s="206">
        <f t="shared" si="66"/>
        <v>0</v>
      </c>
      <c r="BH219" s="206">
        <f t="shared" si="67"/>
        <v>0</v>
      </c>
      <c r="BI219" s="206">
        <f t="shared" si="68"/>
        <v>0</v>
      </c>
      <c r="BJ219" s="19" t="s">
        <v>76</v>
      </c>
      <c r="BK219" s="206">
        <f t="shared" si="69"/>
        <v>0</v>
      </c>
      <c r="BL219" s="19" t="s">
        <v>304</v>
      </c>
      <c r="BM219" s="205" t="s">
        <v>2101</v>
      </c>
    </row>
    <row r="220" spans="1:65" s="2" customFormat="1" ht="16.5" customHeight="1">
      <c r="A220" s="36"/>
      <c r="B220" s="37"/>
      <c r="C220" s="254" t="s">
        <v>889</v>
      </c>
      <c r="D220" s="254" t="s">
        <v>332</v>
      </c>
      <c r="E220" s="255" t="s">
        <v>2102</v>
      </c>
      <c r="F220" s="256" t="s">
        <v>2103</v>
      </c>
      <c r="G220" s="257" t="s">
        <v>179</v>
      </c>
      <c r="H220" s="258">
        <v>1</v>
      </c>
      <c r="I220" s="259"/>
      <c r="J220" s="260">
        <f t="shared" si="60"/>
        <v>0</v>
      </c>
      <c r="K220" s="256" t="s">
        <v>20</v>
      </c>
      <c r="L220" s="261"/>
      <c r="M220" s="262" t="s">
        <v>20</v>
      </c>
      <c r="N220" s="263" t="s">
        <v>40</v>
      </c>
      <c r="O220" s="66"/>
      <c r="P220" s="203">
        <f t="shared" si="61"/>
        <v>0</v>
      </c>
      <c r="Q220" s="203">
        <v>3.7100000000000001E-2</v>
      </c>
      <c r="R220" s="203">
        <f t="shared" si="62"/>
        <v>3.7100000000000001E-2</v>
      </c>
      <c r="S220" s="203">
        <v>0</v>
      </c>
      <c r="T220" s="204">
        <f t="shared" si="63"/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5" t="s">
        <v>423</v>
      </c>
      <c r="AT220" s="205" t="s">
        <v>332</v>
      </c>
      <c r="AU220" s="205" t="s">
        <v>78</v>
      </c>
      <c r="AY220" s="19" t="s">
        <v>153</v>
      </c>
      <c r="BE220" s="206">
        <f t="shared" si="64"/>
        <v>0</v>
      </c>
      <c r="BF220" s="206">
        <f t="shared" si="65"/>
        <v>0</v>
      </c>
      <c r="BG220" s="206">
        <f t="shared" si="66"/>
        <v>0</v>
      </c>
      <c r="BH220" s="206">
        <f t="shared" si="67"/>
        <v>0</v>
      </c>
      <c r="BI220" s="206">
        <f t="shared" si="68"/>
        <v>0</v>
      </c>
      <c r="BJ220" s="19" t="s">
        <v>76</v>
      </c>
      <c r="BK220" s="206">
        <f t="shared" si="69"/>
        <v>0</v>
      </c>
      <c r="BL220" s="19" t="s">
        <v>304</v>
      </c>
      <c r="BM220" s="205" t="s">
        <v>2104</v>
      </c>
    </row>
    <row r="221" spans="1:65" s="2" customFormat="1" ht="16.5" customHeight="1">
      <c r="A221" s="36"/>
      <c r="B221" s="37"/>
      <c r="C221" s="254" t="s">
        <v>893</v>
      </c>
      <c r="D221" s="254" t="s">
        <v>332</v>
      </c>
      <c r="E221" s="255" t="s">
        <v>2105</v>
      </c>
      <c r="F221" s="256" t="s">
        <v>2106</v>
      </c>
      <c r="G221" s="257" t="s">
        <v>179</v>
      </c>
      <c r="H221" s="258">
        <v>1</v>
      </c>
      <c r="I221" s="259"/>
      <c r="J221" s="260">
        <f t="shared" si="60"/>
        <v>0</v>
      </c>
      <c r="K221" s="256" t="s">
        <v>20</v>
      </c>
      <c r="L221" s="261"/>
      <c r="M221" s="262" t="s">
        <v>20</v>
      </c>
      <c r="N221" s="263" t="s">
        <v>40</v>
      </c>
      <c r="O221" s="66"/>
      <c r="P221" s="203">
        <f t="shared" si="61"/>
        <v>0</v>
      </c>
      <c r="Q221" s="203">
        <v>5.2999999999999999E-2</v>
      </c>
      <c r="R221" s="203">
        <f t="shared" si="62"/>
        <v>5.2999999999999999E-2</v>
      </c>
      <c r="S221" s="203">
        <v>0</v>
      </c>
      <c r="T221" s="204">
        <f t="shared" si="63"/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5" t="s">
        <v>423</v>
      </c>
      <c r="AT221" s="205" t="s">
        <v>332</v>
      </c>
      <c r="AU221" s="205" t="s">
        <v>78</v>
      </c>
      <c r="AY221" s="19" t="s">
        <v>153</v>
      </c>
      <c r="BE221" s="206">
        <f t="shared" si="64"/>
        <v>0</v>
      </c>
      <c r="BF221" s="206">
        <f t="shared" si="65"/>
        <v>0</v>
      </c>
      <c r="BG221" s="206">
        <f t="shared" si="66"/>
        <v>0</v>
      </c>
      <c r="BH221" s="206">
        <f t="shared" si="67"/>
        <v>0</v>
      </c>
      <c r="BI221" s="206">
        <f t="shared" si="68"/>
        <v>0</v>
      </c>
      <c r="BJ221" s="19" t="s">
        <v>76</v>
      </c>
      <c r="BK221" s="206">
        <f t="shared" si="69"/>
        <v>0</v>
      </c>
      <c r="BL221" s="19" t="s">
        <v>304</v>
      </c>
      <c r="BM221" s="205" t="s">
        <v>2107</v>
      </c>
    </row>
    <row r="222" spans="1:65" s="2" customFormat="1" ht="16.5" customHeight="1">
      <c r="A222" s="36"/>
      <c r="B222" s="37"/>
      <c r="C222" s="254" t="s">
        <v>909</v>
      </c>
      <c r="D222" s="254" t="s">
        <v>332</v>
      </c>
      <c r="E222" s="255" t="s">
        <v>2108</v>
      </c>
      <c r="F222" s="256" t="s">
        <v>2109</v>
      </c>
      <c r="G222" s="257" t="s">
        <v>179</v>
      </c>
      <c r="H222" s="258">
        <v>1</v>
      </c>
      <c r="I222" s="259"/>
      <c r="J222" s="260">
        <f t="shared" si="60"/>
        <v>0</v>
      </c>
      <c r="K222" s="256" t="s">
        <v>20</v>
      </c>
      <c r="L222" s="261"/>
      <c r="M222" s="262" t="s">
        <v>20</v>
      </c>
      <c r="N222" s="263" t="s">
        <v>40</v>
      </c>
      <c r="O222" s="66"/>
      <c r="P222" s="203">
        <f t="shared" si="61"/>
        <v>0</v>
      </c>
      <c r="Q222" s="203">
        <v>1.9599999999999999E-2</v>
      </c>
      <c r="R222" s="203">
        <f t="shared" si="62"/>
        <v>1.9599999999999999E-2</v>
      </c>
      <c r="S222" s="203">
        <v>0</v>
      </c>
      <c r="T222" s="204">
        <f t="shared" si="63"/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5" t="s">
        <v>423</v>
      </c>
      <c r="AT222" s="205" t="s">
        <v>332</v>
      </c>
      <c r="AU222" s="205" t="s">
        <v>78</v>
      </c>
      <c r="AY222" s="19" t="s">
        <v>153</v>
      </c>
      <c r="BE222" s="206">
        <f t="shared" si="64"/>
        <v>0</v>
      </c>
      <c r="BF222" s="206">
        <f t="shared" si="65"/>
        <v>0</v>
      </c>
      <c r="BG222" s="206">
        <f t="shared" si="66"/>
        <v>0</v>
      </c>
      <c r="BH222" s="206">
        <f t="shared" si="67"/>
        <v>0</v>
      </c>
      <c r="BI222" s="206">
        <f t="shared" si="68"/>
        <v>0</v>
      </c>
      <c r="BJ222" s="19" t="s">
        <v>76</v>
      </c>
      <c r="BK222" s="206">
        <f t="shared" si="69"/>
        <v>0</v>
      </c>
      <c r="BL222" s="19" t="s">
        <v>304</v>
      </c>
      <c r="BM222" s="205" t="s">
        <v>2110</v>
      </c>
    </row>
    <row r="223" spans="1:65" s="2" customFormat="1" ht="16.5" customHeight="1">
      <c r="A223" s="36"/>
      <c r="B223" s="37"/>
      <c r="C223" s="254" t="s">
        <v>915</v>
      </c>
      <c r="D223" s="254" t="s">
        <v>332</v>
      </c>
      <c r="E223" s="255" t="s">
        <v>2111</v>
      </c>
      <c r="F223" s="256" t="s">
        <v>2112</v>
      </c>
      <c r="G223" s="257" t="s">
        <v>179</v>
      </c>
      <c r="H223" s="258">
        <v>1</v>
      </c>
      <c r="I223" s="259"/>
      <c r="J223" s="260">
        <f t="shared" si="60"/>
        <v>0</v>
      </c>
      <c r="K223" s="256" t="s">
        <v>20</v>
      </c>
      <c r="L223" s="261"/>
      <c r="M223" s="262" t="s">
        <v>20</v>
      </c>
      <c r="N223" s="263" t="s">
        <v>40</v>
      </c>
      <c r="O223" s="66"/>
      <c r="P223" s="203">
        <f t="shared" si="61"/>
        <v>0</v>
      </c>
      <c r="Q223" s="203">
        <v>2.6100000000000002E-2</v>
      </c>
      <c r="R223" s="203">
        <f t="shared" si="62"/>
        <v>2.6100000000000002E-2</v>
      </c>
      <c r="S223" s="203">
        <v>0</v>
      </c>
      <c r="T223" s="204">
        <f t="shared" si="63"/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5" t="s">
        <v>423</v>
      </c>
      <c r="AT223" s="205" t="s">
        <v>332</v>
      </c>
      <c r="AU223" s="205" t="s">
        <v>78</v>
      </c>
      <c r="AY223" s="19" t="s">
        <v>153</v>
      </c>
      <c r="BE223" s="206">
        <f t="shared" si="64"/>
        <v>0</v>
      </c>
      <c r="BF223" s="206">
        <f t="shared" si="65"/>
        <v>0</v>
      </c>
      <c r="BG223" s="206">
        <f t="shared" si="66"/>
        <v>0</v>
      </c>
      <c r="BH223" s="206">
        <f t="shared" si="67"/>
        <v>0</v>
      </c>
      <c r="BI223" s="206">
        <f t="shared" si="68"/>
        <v>0</v>
      </c>
      <c r="BJ223" s="19" t="s">
        <v>76</v>
      </c>
      <c r="BK223" s="206">
        <f t="shared" si="69"/>
        <v>0</v>
      </c>
      <c r="BL223" s="19" t="s">
        <v>304</v>
      </c>
      <c r="BM223" s="205" t="s">
        <v>2113</v>
      </c>
    </row>
    <row r="224" spans="1:65" s="2" customFormat="1" ht="16.5" customHeight="1">
      <c r="A224" s="36"/>
      <c r="B224" s="37"/>
      <c r="C224" s="254" t="s">
        <v>920</v>
      </c>
      <c r="D224" s="254" t="s">
        <v>332</v>
      </c>
      <c r="E224" s="255" t="s">
        <v>2114</v>
      </c>
      <c r="F224" s="256" t="s">
        <v>2115</v>
      </c>
      <c r="G224" s="257" t="s">
        <v>179</v>
      </c>
      <c r="H224" s="258">
        <v>3</v>
      </c>
      <c r="I224" s="259"/>
      <c r="J224" s="260">
        <f t="shared" si="60"/>
        <v>0</v>
      </c>
      <c r="K224" s="256" t="s">
        <v>20</v>
      </c>
      <c r="L224" s="261"/>
      <c r="M224" s="262" t="s">
        <v>20</v>
      </c>
      <c r="N224" s="263" t="s">
        <v>40</v>
      </c>
      <c r="O224" s="66"/>
      <c r="P224" s="203">
        <f t="shared" si="61"/>
        <v>0</v>
      </c>
      <c r="Q224" s="203">
        <v>2.93E-2</v>
      </c>
      <c r="R224" s="203">
        <f t="shared" si="62"/>
        <v>8.7900000000000006E-2</v>
      </c>
      <c r="S224" s="203">
        <v>0</v>
      </c>
      <c r="T224" s="204">
        <f t="shared" si="63"/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5" t="s">
        <v>423</v>
      </c>
      <c r="AT224" s="205" t="s">
        <v>332</v>
      </c>
      <c r="AU224" s="205" t="s">
        <v>78</v>
      </c>
      <c r="AY224" s="19" t="s">
        <v>153</v>
      </c>
      <c r="BE224" s="206">
        <f t="shared" si="64"/>
        <v>0</v>
      </c>
      <c r="BF224" s="206">
        <f t="shared" si="65"/>
        <v>0</v>
      </c>
      <c r="BG224" s="206">
        <f t="shared" si="66"/>
        <v>0</v>
      </c>
      <c r="BH224" s="206">
        <f t="shared" si="67"/>
        <v>0</v>
      </c>
      <c r="BI224" s="206">
        <f t="shared" si="68"/>
        <v>0</v>
      </c>
      <c r="BJ224" s="19" t="s">
        <v>76</v>
      </c>
      <c r="BK224" s="206">
        <f t="shared" si="69"/>
        <v>0</v>
      </c>
      <c r="BL224" s="19" t="s">
        <v>304</v>
      </c>
      <c r="BM224" s="205" t="s">
        <v>2116</v>
      </c>
    </row>
    <row r="225" spans="1:65" s="2" customFormat="1" ht="16.5" customHeight="1">
      <c r="A225" s="36"/>
      <c r="B225" s="37"/>
      <c r="C225" s="254" t="s">
        <v>924</v>
      </c>
      <c r="D225" s="254" t="s">
        <v>332</v>
      </c>
      <c r="E225" s="255" t="s">
        <v>2117</v>
      </c>
      <c r="F225" s="256" t="s">
        <v>2118</v>
      </c>
      <c r="G225" s="257" t="s">
        <v>179</v>
      </c>
      <c r="H225" s="258">
        <v>5</v>
      </c>
      <c r="I225" s="259"/>
      <c r="J225" s="260">
        <f t="shared" si="60"/>
        <v>0</v>
      </c>
      <c r="K225" s="256" t="s">
        <v>20</v>
      </c>
      <c r="L225" s="261"/>
      <c r="M225" s="262" t="s">
        <v>20</v>
      </c>
      <c r="N225" s="263" t="s">
        <v>40</v>
      </c>
      <c r="O225" s="66"/>
      <c r="P225" s="203">
        <f t="shared" si="61"/>
        <v>0</v>
      </c>
      <c r="Q225" s="203">
        <v>3.2599999999999997E-2</v>
      </c>
      <c r="R225" s="203">
        <f t="shared" si="62"/>
        <v>0.16299999999999998</v>
      </c>
      <c r="S225" s="203">
        <v>0</v>
      </c>
      <c r="T225" s="204">
        <f t="shared" si="63"/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5" t="s">
        <v>423</v>
      </c>
      <c r="AT225" s="205" t="s">
        <v>332</v>
      </c>
      <c r="AU225" s="205" t="s">
        <v>78</v>
      </c>
      <c r="AY225" s="19" t="s">
        <v>153</v>
      </c>
      <c r="BE225" s="206">
        <f t="shared" si="64"/>
        <v>0</v>
      </c>
      <c r="BF225" s="206">
        <f t="shared" si="65"/>
        <v>0</v>
      </c>
      <c r="BG225" s="206">
        <f t="shared" si="66"/>
        <v>0</v>
      </c>
      <c r="BH225" s="206">
        <f t="shared" si="67"/>
        <v>0</v>
      </c>
      <c r="BI225" s="206">
        <f t="shared" si="68"/>
        <v>0</v>
      </c>
      <c r="BJ225" s="19" t="s">
        <v>76</v>
      </c>
      <c r="BK225" s="206">
        <f t="shared" si="69"/>
        <v>0</v>
      </c>
      <c r="BL225" s="19" t="s">
        <v>304</v>
      </c>
      <c r="BM225" s="205" t="s">
        <v>2119</v>
      </c>
    </row>
    <row r="226" spans="1:65" s="2" customFormat="1" ht="16.5" customHeight="1">
      <c r="A226" s="36"/>
      <c r="B226" s="37"/>
      <c r="C226" s="254" t="s">
        <v>948</v>
      </c>
      <c r="D226" s="254" t="s">
        <v>332</v>
      </c>
      <c r="E226" s="255" t="s">
        <v>2120</v>
      </c>
      <c r="F226" s="256" t="s">
        <v>2121</v>
      </c>
      <c r="G226" s="257" t="s">
        <v>179</v>
      </c>
      <c r="H226" s="258">
        <v>2</v>
      </c>
      <c r="I226" s="259"/>
      <c r="J226" s="260">
        <f t="shared" si="60"/>
        <v>0</v>
      </c>
      <c r="K226" s="256" t="s">
        <v>20</v>
      </c>
      <c r="L226" s="261"/>
      <c r="M226" s="262" t="s">
        <v>20</v>
      </c>
      <c r="N226" s="263" t="s">
        <v>40</v>
      </c>
      <c r="O226" s="66"/>
      <c r="P226" s="203">
        <f t="shared" si="61"/>
        <v>0</v>
      </c>
      <c r="Q226" s="203">
        <v>3.9100000000000003E-2</v>
      </c>
      <c r="R226" s="203">
        <f t="shared" si="62"/>
        <v>7.8200000000000006E-2</v>
      </c>
      <c r="S226" s="203">
        <v>0</v>
      </c>
      <c r="T226" s="204">
        <f t="shared" si="63"/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423</v>
      </c>
      <c r="AT226" s="205" t="s">
        <v>332</v>
      </c>
      <c r="AU226" s="205" t="s">
        <v>78</v>
      </c>
      <c r="AY226" s="19" t="s">
        <v>153</v>
      </c>
      <c r="BE226" s="206">
        <f t="shared" si="64"/>
        <v>0</v>
      </c>
      <c r="BF226" s="206">
        <f t="shared" si="65"/>
        <v>0</v>
      </c>
      <c r="BG226" s="206">
        <f t="shared" si="66"/>
        <v>0</v>
      </c>
      <c r="BH226" s="206">
        <f t="shared" si="67"/>
        <v>0</v>
      </c>
      <c r="BI226" s="206">
        <f t="shared" si="68"/>
        <v>0</v>
      </c>
      <c r="BJ226" s="19" t="s">
        <v>76</v>
      </c>
      <c r="BK226" s="206">
        <f t="shared" si="69"/>
        <v>0</v>
      </c>
      <c r="BL226" s="19" t="s">
        <v>304</v>
      </c>
      <c r="BM226" s="205" t="s">
        <v>2122</v>
      </c>
    </row>
    <row r="227" spans="1:65" s="2" customFormat="1" ht="16.5" customHeight="1">
      <c r="A227" s="36"/>
      <c r="B227" s="37"/>
      <c r="C227" s="254" t="s">
        <v>962</v>
      </c>
      <c r="D227" s="254" t="s">
        <v>332</v>
      </c>
      <c r="E227" s="255" t="s">
        <v>2123</v>
      </c>
      <c r="F227" s="256" t="s">
        <v>2124</v>
      </c>
      <c r="G227" s="257" t="s">
        <v>179</v>
      </c>
      <c r="H227" s="258">
        <v>1</v>
      </c>
      <c r="I227" s="259"/>
      <c r="J227" s="260">
        <f t="shared" si="60"/>
        <v>0</v>
      </c>
      <c r="K227" s="256" t="s">
        <v>20</v>
      </c>
      <c r="L227" s="261"/>
      <c r="M227" s="262" t="s">
        <v>20</v>
      </c>
      <c r="N227" s="263" t="s">
        <v>40</v>
      </c>
      <c r="O227" s="66"/>
      <c r="P227" s="203">
        <f t="shared" si="61"/>
        <v>0</v>
      </c>
      <c r="Q227" s="203">
        <v>2.7E-2</v>
      </c>
      <c r="R227" s="203">
        <f t="shared" si="62"/>
        <v>2.7E-2</v>
      </c>
      <c r="S227" s="203">
        <v>0</v>
      </c>
      <c r="T227" s="204">
        <f t="shared" si="63"/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5" t="s">
        <v>423</v>
      </c>
      <c r="AT227" s="205" t="s">
        <v>332</v>
      </c>
      <c r="AU227" s="205" t="s">
        <v>78</v>
      </c>
      <c r="AY227" s="19" t="s">
        <v>153</v>
      </c>
      <c r="BE227" s="206">
        <f t="shared" si="64"/>
        <v>0</v>
      </c>
      <c r="BF227" s="206">
        <f t="shared" si="65"/>
        <v>0</v>
      </c>
      <c r="BG227" s="206">
        <f t="shared" si="66"/>
        <v>0</v>
      </c>
      <c r="BH227" s="206">
        <f t="shared" si="67"/>
        <v>0</v>
      </c>
      <c r="BI227" s="206">
        <f t="shared" si="68"/>
        <v>0</v>
      </c>
      <c r="BJ227" s="19" t="s">
        <v>76</v>
      </c>
      <c r="BK227" s="206">
        <f t="shared" si="69"/>
        <v>0</v>
      </c>
      <c r="BL227" s="19" t="s">
        <v>304</v>
      </c>
      <c r="BM227" s="205" t="s">
        <v>2125</v>
      </c>
    </row>
    <row r="228" spans="1:65" s="2" customFormat="1" ht="16.5" customHeight="1">
      <c r="A228" s="36"/>
      <c r="B228" s="37"/>
      <c r="C228" s="254" t="s">
        <v>967</v>
      </c>
      <c r="D228" s="254" t="s">
        <v>332</v>
      </c>
      <c r="E228" s="255" t="s">
        <v>2126</v>
      </c>
      <c r="F228" s="256" t="s">
        <v>2127</v>
      </c>
      <c r="G228" s="257" t="s">
        <v>179</v>
      </c>
      <c r="H228" s="258">
        <v>1</v>
      </c>
      <c r="I228" s="259"/>
      <c r="J228" s="260">
        <f t="shared" si="60"/>
        <v>0</v>
      </c>
      <c r="K228" s="256" t="s">
        <v>20</v>
      </c>
      <c r="L228" s="261"/>
      <c r="M228" s="262" t="s">
        <v>20</v>
      </c>
      <c r="N228" s="263" t="s">
        <v>40</v>
      </c>
      <c r="O228" s="66"/>
      <c r="P228" s="203">
        <f t="shared" si="61"/>
        <v>0</v>
      </c>
      <c r="Q228" s="203">
        <v>7.9500000000000001E-2</v>
      </c>
      <c r="R228" s="203">
        <f t="shared" si="62"/>
        <v>7.9500000000000001E-2</v>
      </c>
      <c r="S228" s="203">
        <v>0</v>
      </c>
      <c r="T228" s="204">
        <f t="shared" si="63"/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5" t="s">
        <v>423</v>
      </c>
      <c r="AT228" s="205" t="s">
        <v>332</v>
      </c>
      <c r="AU228" s="205" t="s">
        <v>78</v>
      </c>
      <c r="AY228" s="19" t="s">
        <v>153</v>
      </c>
      <c r="BE228" s="206">
        <f t="shared" si="64"/>
        <v>0</v>
      </c>
      <c r="BF228" s="206">
        <f t="shared" si="65"/>
        <v>0</v>
      </c>
      <c r="BG228" s="206">
        <f t="shared" si="66"/>
        <v>0</v>
      </c>
      <c r="BH228" s="206">
        <f t="shared" si="67"/>
        <v>0</v>
      </c>
      <c r="BI228" s="206">
        <f t="shared" si="68"/>
        <v>0</v>
      </c>
      <c r="BJ228" s="19" t="s">
        <v>76</v>
      </c>
      <c r="BK228" s="206">
        <f t="shared" si="69"/>
        <v>0</v>
      </c>
      <c r="BL228" s="19" t="s">
        <v>304</v>
      </c>
      <c r="BM228" s="205" t="s">
        <v>2128</v>
      </c>
    </row>
    <row r="229" spans="1:65" s="2" customFormat="1" ht="16.5" customHeight="1">
      <c r="A229" s="36"/>
      <c r="B229" s="37"/>
      <c r="C229" s="254" t="s">
        <v>971</v>
      </c>
      <c r="D229" s="254" t="s">
        <v>332</v>
      </c>
      <c r="E229" s="255" t="s">
        <v>2129</v>
      </c>
      <c r="F229" s="256" t="s">
        <v>2130</v>
      </c>
      <c r="G229" s="257" t="s">
        <v>179</v>
      </c>
      <c r="H229" s="258">
        <v>1</v>
      </c>
      <c r="I229" s="259"/>
      <c r="J229" s="260">
        <f t="shared" si="60"/>
        <v>0</v>
      </c>
      <c r="K229" s="256" t="s">
        <v>20</v>
      </c>
      <c r="L229" s="261"/>
      <c r="M229" s="262" t="s">
        <v>20</v>
      </c>
      <c r="N229" s="263" t="s">
        <v>40</v>
      </c>
      <c r="O229" s="66"/>
      <c r="P229" s="203">
        <f t="shared" si="61"/>
        <v>0</v>
      </c>
      <c r="Q229" s="203">
        <v>4.3799999999999999E-2</v>
      </c>
      <c r="R229" s="203">
        <f t="shared" si="62"/>
        <v>4.3799999999999999E-2</v>
      </c>
      <c r="S229" s="203">
        <v>0</v>
      </c>
      <c r="T229" s="204">
        <f t="shared" si="63"/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5" t="s">
        <v>423</v>
      </c>
      <c r="AT229" s="205" t="s">
        <v>332</v>
      </c>
      <c r="AU229" s="205" t="s">
        <v>78</v>
      </c>
      <c r="AY229" s="19" t="s">
        <v>153</v>
      </c>
      <c r="BE229" s="206">
        <f t="shared" si="64"/>
        <v>0</v>
      </c>
      <c r="BF229" s="206">
        <f t="shared" si="65"/>
        <v>0</v>
      </c>
      <c r="BG229" s="206">
        <f t="shared" si="66"/>
        <v>0</v>
      </c>
      <c r="BH229" s="206">
        <f t="shared" si="67"/>
        <v>0</v>
      </c>
      <c r="BI229" s="206">
        <f t="shared" si="68"/>
        <v>0</v>
      </c>
      <c r="BJ229" s="19" t="s">
        <v>76</v>
      </c>
      <c r="BK229" s="206">
        <f t="shared" si="69"/>
        <v>0</v>
      </c>
      <c r="BL229" s="19" t="s">
        <v>304</v>
      </c>
      <c r="BM229" s="205" t="s">
        <v>2131</v>
      </c>
    </row>
    <row r="230" spans="1:65" s="2" customFormat="1" ht="16.5" customHeight="1">
      <c r="A230" s="36"/>
      <c r="B230" s="37"/>
      <c r="C230" s="254" t="s">
        <v>975</v>
      </c>
      <c r="D230" s="254" t="s">
        <v>332</v>
      </c>
      <c r="E230" s="255" t="s">
        <v>2132</v>
      </c>
      <c r="F230" s="256" t="s">
        <v>2133</v>
      </c>
      <c r="G230" s="257" t="s">
        <v>179</v>
      </c>
      <c r="H230" s="258">
        <v>3</v>
      </c>
      <c r="I230" s="259"/>
      <c r="J230" s="260">
        <f t="shared" si="60"/>
        <v>0</v>
      </c>
      <c r="K230" s="256" t="s">
        <v>20</v>
      </c>
      <c r="L230" s="261"/>
      <c r="M230" s="262" t="s">
        <v>20</v>
      </c>
      <c r="N230" s="263" t="s">
        <v>40</v>
      </c>
      <c r="O230" s="66"/>
      <c r="P230" s="203">
        <f t="shared" si="61"/>
        <v>0</v>
      </c>
      <c r="Q230" s="203">
        <v>5.11E-2</v>
      </c>
      <c r="R230" s="203">
        <f t="shared" si="62"/>
        <v>0.15329999999999999</v>
      </c>
      <c r="S230" s="203">
        <v>0</v>
      </c>
      <c r="T230" s="204">
        <f t="shared" si="63"/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5" t="s">
        <v>423</v>
      </c>
      <c r="AT230" s="205" t="s">
        <v>332</v>
      </c>
      <c r="AU230" s="205" t="s">
        <v>78</v>
      </c>
      <c r="AY230" s="19" t="s">
        <v>153</v>
      </c>
      <c r="BE230" s="206">
        <f t="shared" si="64"/>
        <v>0</v>
      </c>
      <c r="BF230" s="206">
        <f t="shared" si="65"/>
        <v>0</v>
      </c>
      <c r="BG230" s="206">
        <f t="shared" si="66"/>
        <v>0</v>
      </c>
      <c r="BH230" s="206">
        <f t="shared" si="67"/>
        <v>0</v>
      </c>
      <c r="BI230" s="206">
        <f t="shared" si="68"/>
        <v>0</v>
      </c>
      <c r="BJ230" s="19" t="s">
        <v>76</v>
      </c>
      <c r="BK230" s="206">
        <f t="shared" si="69"/>
        <v>0</v>
      </c>
      <c r="BL230" s="19" t="s">
        <v>304</v>
      </c>
      <c r="BM230" s="205" t="s">
        <v>2134</v>
      </c>
    </row>
    <row r="231" spans="1:65" s="2" customFormat="1" ht="16.5" customHeight="1">
      <c r="A231" s="36"/>
      <c r="B231" s="37"/>
      <c r="C231" s="254" t="s">
        <v>979</v>
      </c>
      <c r="D231" s="254" t="s">
        <v>332</v>
      </c>
      <c r="E231" s="255" t="s">
        <v>2135</v>
      </c>
      <c r="F231" s="256" t="s">
        <v>2136</v>
      </c>
      <c r="G231" s="257" t="s">
        <v>179</v>
      </c>
      <c r="H231" s="258">
        <v>6</v>
      </c>
      <c r="I231" s="259"/>
      <c r="J231" s="260">
        <f t="shared" si="60"/>
        <v>0</v>
      </c>
      <c r="K231" s="256" t="s">
        <v>20</v>
      </c>
      <c r="L231" s="261"/>
      <c r="M231" s="262" t="s">
        <v>20</v>
      </c>
      <c r="N231" s="263" t="s">
        <v>40</v>
      </c>
      <c r="O231" s="66"/>
      <c r="P231" s="203">
        <f t="shared" si="61"/>
        <v>0</v>
      </c>
      <c r="Q231" s="203">
        <v>3.2099999999999997E-2</v>
      </c>
      <c r="R231" s="203">
        <f t="shared" si="62"/>
        <v>0.19259999999999999</v>
      </c>
      <c r="S231" s="203">
        <v>0</v>
      </c>
      <c r="T231" s="204">
        <f t="shared" si="63"/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5" t="s">
        <v>423</v>
      </c>
      <c r="AT231" s="205" t="s">
        <v>332</v>
      </c>
      <c r="AU231" s="205" t="s">
        <v>78</v>
      </c>
      <c r="AY231" s="19" t="s">
        <v>153</v>
      </c>
      <c r="BE231" s="206">
        <f t="shared" si="64"/>
        <v>0</v>
      </c>
      <c r="BF231" s="206">
        <f t="shared" si="65"/>
        <v>0</v>
      </c>
      <c r="BG231" s="206">
        <f t="shared" si="66"/>
        <v>0</v>
      </c>
      <c r="BH231" s="206">
        <f t="shared" si="67"/>
        <v>0</v>
      </c>
      <c r="BI231" s="206">
        <f t="shared" si="68"/>
        <v>0</v>
      </c>
      <c r="BJ231" s="19" t="s">
        <v>76</v>
      </c>
      <c r="BK231" s="206">
        <f t="shared" si="69"/>
        <v>0</v>
      </c>
      <c r="BL231" s="19" t="s">
        <v>304</v>
      </c>
      <c r="BM231" s="205" t="s">
        <v>2137</v>
      </c>
    </row>
    <row r="232" spans="1:65" s="2" customFormat="1" ht="16.5" customHeight="1">
      <c r="A232" s="36"/>
      <c r="B232" s="37"/>
      <c r="C232" s="254" t="s">
        <v>985</v>
      </c>
      <c r="D232" s="254" t="s">
        <v>332</v>
      </c>
      <c r="E232" s="255" t="s">
        <v>2138</v>
      </c>
      <c r="F232" s="256" t="s">
        <v>2139</v>
      </c>
      <c r="G232" s="257" t="s">
        <v>179</v>
      </c>
      <c r="H232" s="258">
        <v>18</v>
      </c>
      <c r="I232" s="259"/>
      <c r="J232" s="260">
        <f t="shared" si="60"/>
        <v>0</v>
      </c>
      <c r="K232" s="256" t="s">
        <v>20</v>
      </c>
      <c r="L232" s="261"/>
      <c r="M232" s="262" t="s">
        <v>20</v>
      </c>
      <c r="N232" s="263" t="s">
        <v>40</v>
      </c>
      <c r="O232" s="66"/>
      <c r="P232" s="203">
        <f t="shared" si="61"/>
        <v>0</v>
      </c>
      <c r="Q232" s="203">
        <v>3.61E-2</v>
      </c>
      <c r="R232" s="203">
        <f t="shared" si="62"/>
        <v>0.64980000000000004</v>
      </c>
      <c r="S232" s="203">
        <v>0</v>
      </c>
      <c r="T232" s="204">
        <f t="shared" si="63"/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5" t="s">
        <v>423</v>
      </c>
      <c r="AT232" s="205" t="s">
        <v>332</v>
      </c>
      <c r="AU232" s="205" t="s">
        <v>78</v>
      </c>
      <c r="AY232" s="19" t="s">
        <v>153</v>
      </c>
      <c r="BE232" s="206">
        <f t="shared" si="64"/>
        <v>0</v>
      </c>
      <c r="BF232" s="206">
        <f t="shared" si="65"/>
        <v>0</v>
      </c>
      <c r="BG232" s="206">
        <f t="shared" si="66"/>
        <v>0</v>
      </c>
      <c r="BH232" s="206">
        <f t="shared" si="67"/>
        <v>0</v>
      </c>
      <c r="BI232" s="206">
        <f t="shared" si="68"/>
        <v>0</v>
      </c>
      <c r="BJ232" s="19" t="s">
        <v>76</v>
      </c>
      <c r="BK232" s="206">
        <f t="shared" si="69"/>
        <v>0</v>
      </c>
      <c r="BL232" s="19" t="s">
        <v>304</v>
      </c>
      <c r="BM232" s="205" t="s">
        <v>2140</v>
      </c>
    </row>
    <row r="233" spans="1:65" s="2" customFormat="1" ht="16.5" customHeight="1">
      <c r="A233" s="36"/>
      <c r="B233" s="37"/>
      <c r="C233" s="254" t="s">
        <v>991</v>
      </c>
      <c r="D233" s="254" t="s">
        <v>332</v>
      </c>
      <c r="E233" s="255" t="s">
        <v>2141</v>
      </c>
      <c r="F233" s="256" t="s">
        <v>2142</v>
      </c>
      <c r="G233" s="257" t="s">
        <v>179</v>
      </c>
      <c r="H233" s="258">
        <v>1</v>
      </c>
      <c r="I233" s="259"/>
      <c r="J233" s="260">
        <f t="shared" si="60"/>
        <v>0</v>
      </c>
      <c r="K233" s="256" t="s">
        <v>20</v>
      </c>
      <c r="L233" s="261"/>
      <c r="M233" s="262" t="s">
        <v>20</v>
      </c>
      <c r="N233" s="263" t="s">
        <v>40</v>
      </c>
      <c r="O233" s="66"/>
      <c r="P233" s="203">
        <f t="shared" si="61"/>
        <v>0</v>
      </c>
      <c r="Q233" s="203">
        <v>4.0099999999999997E-2</v>
      </c>
      <c r="R233" s="203">
        <f t="shared" si="62"/>
        <v>4.0099999999999997E-2</v>
      </c>
      <c r="S233" s="203">
        <v>0</v>
      </c>
      <c r="T233" s="204">
        <f t="shared" si="63"/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5" t="s">
        <v>423</v>
      </c>
      <c r="AT233" s="205" t="s">
        <v>332</v>
      </c>
      <c r="AU233" s="205" t="s">
        <v>78</v>
      </c>
      <c r="AY233" s="19" t="s">
        <v>153</v>
      </c>
      <c r="BE233" s="206">
        <f t="shared" si="64"/>
        <v>0</v>
      </c>
      <c r="BF233" s="206">
        <f t="shared" si="65"/>
        <v>0</v>
      </c>
      <c r="BG233" s="206">
        <f t="shared" si="66"/>
        <v>0</v>
      </c>
      <c r="BH233" s="206">
        <f t="shared" si="67"/>
        <v>0</v>
      </c>
      <c r="BI233" s="206">
        <f t="shared" si="68"/>
        <v>0</v>
      </c>
      <c r="BJ233" s="19" t="s">
        <v>76</v>
      </c>
      <c r="BK233" s="206">
        <f t="shared" si="69"/>
        <v>0</v>
      </c>
      <c r="BL233" s="19" t="s">
        <v>304</v>
      </c>
      <c r="BM233" s="205" t="s">
        <v>2143</v>
      </c>
    </row>
    <row r="234" spans="1:65" s="2" customFormat="1" ht="16.5" customHeight="1">
      <c r="A234" s="36"/>
      <c r="B234" s="37"/>
      <c r="C234" s="254" t="s">
        <v>996</v>
      </c>
      <c r="D234" s="254" t="s">
        <v>332</v>
      </c>
      <c r="E234" s="255" t="s">
        <v>2144</v>
      </c>
      <c r="F234" s="256" t="s">
        <v>2145</v>
      </c>
      <c r="G234" s="257" t="s">
        <v>179</v>
      </c>
      <c r="H234" s="258">
        <v>1</v>
      </c>
      <c r="I234" s="259"/>
      <c r="J234" s="260">
        <f t="shared" si="60"/>
        <v>0</v>
      </c>
      <c r="K234" s="256" t="s">
        <v>20</v>
      </c>
      <c r="L234" s="261"/>
      <c r="M234" s="262" t="s">
        <v>20</v>
      </c>
      <c r="N234" s="263" t="s">
        <v>40</v>
      </c>
      <c r="O234" s="66"/>
      <c r="P234" s="203">
        <f t="shared" si="61"/>
        <v>0</v>
      </c>
      <c r="Q234" s="203">
        <v>4.3999999999999997E-2</v>
      </c>
      <c r="R234" s="203">
        <f t="shared" si="62"/>
        <v>4.3999999999999997E-2</v>
      </c>
      <c r="S234" s="203">
        <v>0</v>
      </c>
      <c r="T234" s="204">
        <f t="shared" si="63"/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5" t="s">
        <v>423</v>
      </c>
      <c r="AT234" s="205" t="s">
        <v>332</v>
      </c>
      <c r="AU234" s="205" t="s">
        <v>78</v>
      </c>
      <c r="AY234" s="19" t="s">
        <v>153</v>
      </c>
      <c r="BE234" s="206">
        <f t="shared" si="64"/>
        <v>0</v>
      </c>
      <c r="BF234" s="206">
        <f t="shared" si="65"/>
        <v>0</v>
      </c>
      <c r="BG234" s="206">
        <f t="shared" si="66"/>
        <v>0</v>
      </c>
      <c r="BH234" s="206">
        <f t="shared" si="67"/>
        <v>0</v>
      </c>
      <c r="BI234" s="206">
        <f t="shared" si="68"/>
        <v>0</v>
      </c>
      <c r="BJ234" s="19" t="s">
        <v>76</v>
      </c>
      <c r="BK234" s="206">
        <f t="shared" si="69"/>
        <v>0</v>
      </c>
      <c r="BL234" s="19" t="s">
        <v>304</v>
      </c>
      <c r="BM234" s="205" t="s">
        <v>2146</v>
      </c>
    </row>
    <row r="235" spans="1:65" s="2" customFormat="1" ht="16.5" customHeight="1">
      <c r="A235" s="36"/>
      <c r="B235" s="37"/>
      <c r="C235" s="254" t="s">
        <v>1007</v>
      </c>
      <c r="D235" s="254" t="s">
        <v>332</v>
      </c>
      <c r="E235" s="255" t="s">
        <v>2147</v>
      </c>
      <c r="F235" s="256" t="s">
        <v>2148</v>
      </c>
      <c r="G235" s="257" t="s">
        <v>179</v>
      </c>
      <c r="H235" s="258">
        <v>1</v>
      </c>
      <c r="I235" s="259"/>
      <c r="J235" s="260">
        <f t="shared" si="60"/>
        <v>0</v>
      </c>
      <c r="K235" s="256" t="s">
        <v>20</v>
      </c>
      <c r="L235" s="261"/>
      <c r="M235" s="262" t="s">
        <v>20</v>
      </c>
      <c r="N235" s="263" t="s">
        <v>40</v>
      </c>
      <c r="O235" s="66"/>
      <c r="P235" s="203">
        <f t="shared" si="61"/>
        <v>0</v>
      </c>
      <c r="Q235" s="203">
        <v>5.5800000000000002E-2</v>
      </c>
      <c r="R235" s="203">
        <f t="shared" si="62"/>
        <v>5.5800000000000002E-2</v>
      </c>
      <c r="S235" s="203">
        <v>0</v>
      </c>
      <c r="T235" s="204">
        <f t="shared" si="63"/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5" t="s">
        <v>423</v>
      </c>
      <c r="AT235" s="205" t="s">
        <v>332</v>
      </c>
      <c r="AU235" s="205" t="s">
        <v>78</v>
      </c>
      <c r="AY235" s="19" t="s">
        <v>153</v>
      </c>
      <c r="BE235" s="206">
        <f t="shared" si="64"/>
        <v>0</v>
      </c>
      <c r="BF235" s="206">
        <f t="shared" si="65"/>
        <v>0</v>
      </c>
      <c r="BG235" s="206">
        <f t="shared" si="66"/>
        <v>0</v>
      </c>
      <c r="BH235" s="206">
        <f t="shared" si="67"/>
        <v>0</v>
      </c>
      <c r="BI235" s="206">
        <f t="shared" si="68"/>
        <v>0</v>
      </c>
      <c r="BJ235" s="19" t="s">
        <v>76</v>
      </c>
      <c r="BK235" s="206">
        <f t="shared" si="69"/>
        <v>0</v>
      </c>
      <c r="BL235" s="19" t="s">
        <v>304</v>
      </c>
      <c r="BM235" s="205" t="s">
        <v>2149</v>
      </c>
    </row>
    <row r="236" spans="1:65" s="2" customFormat="1" ht="16.5" customHeight="1">
      <c r="A236" s="36"/>
      <c r="B236" s="37"/>
      <c r="C236" s="254" t="s">
        <v>1022</v>
      </c>
      <c r="D236" s="254" t="s">
        <v>332</v>
      </c>
      <c r="E236" s="255" t="s">
        <v>2150</v>
      </c>
      <c r="F236" s="256" t="s">
        <v>2151</v>
      </c>
      <c r="G236" s="257" t="s">
        <v>179</v>
      </c>
      <c r="H236" s="258">
        <v>1</v>
      </c>
      <c r="I236" s="259"/>
      <c r="J236" s="260">
        <f t="shared" si="60"/>
        <v>0</v>
      </c>
      <c r="K236" s="256" t="s">
        <v>20</v>
      </c>
      <c r="L236" s="261"/>
      <c r="M236" s="262" t="s">
        <v>20</v>
      </c>
      <c r="N236" s="263" t="s">
        <v>40</v>
      </c>
      <c r="O236" s="66"/>
      <c r="P236" s="203">
        <f t="shared" si="61"/>
        <v>0</v>
      </c>
      <c r="Q236" s="203">
        <v>6.7000000000000004E-2</v>
      </c>
      <c r="R236" s="203">
        <f t="shared" si="62"/>
        <v>6.7000000000000004E-2</v>
      </c>
      <c r="S236" s="203">
        <v>0</v>
      </c>
      <c r="T236" s="204">
        <f t="shared" si="63"/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5" t="s">
        <v>423</v>
      </c>
      <c r="AT236" s="205" t="s">
        <v>332</v>
      </c>
      <c r="AU236" s="205" t="s">
        <v>78</v>
      </c>
      <c r="AY236" s="19" t="s">
        <v>153</v>
      </c>
      <c r="BE236" s="206">
        <f t="shared" si="64"/>
        <v>0</v>
      </c>
      <c r="BF236" s="206">
        <f t="shared" si="65"/>
        <v>0</v>
      </c>
      <c r="BG236" s="206">
        <f t="shared" si="66"/>
        <v>0</v>
      </c>
      <c r="BH236" s="206">
        <f t="shared" si="67"/>
        <v>0</v>
      </c>
      <c r="BI236" s="206">
        <f t="shared" si="68"/>
        <v>0</v>
      </c>
      <c r="BJ236" s="19" t="s">
        <v>76</v>
      </c>
      <c r="BK236" s="206">
        <f t="shared" si="69"/>
        <v>0</v>
      </c>
      <c r="BL236" s="19" t="s">
        <v>304</v>
      </c>
      <c r="BM236" s="205" t="s">
        <v>2152</v>
      </c>
    </row>
    <row r="237" spans="1:65" s="2" customFormat="1" ht="16.5" customHeight="1">
      <c r="A237" s="36"/>
      <c r="B237" s="37"/>
      <c r="C237" s="254" t="s">
        <v>1027</v>
      </c>
      <c r="D237" s="254" t="s">
        <v>332</v>
      </c>
      <c r="E237" s="255" t="s">
        <v>2153</v>
      </c>
      <c r="F237" s="256" t="s">
        <v>2154</v>
      </c>
      <c r="G237" s="257" t="s">
        <v>179</v>
      </c>
      <c r="H237" s="258">
        <v>1</v>
      </c>
      <c r="I237" s="259"/>
      <c r="J237" s="260">
        <f t="shared" si="60"/>
        <v>0</v>
      </c>
      <c r="K237" s="256" t="s">
        <v>20</v>
      </c>
      <c r="L237" s="261"/>
      <c r="M237" s="262" t="s">
        <v>20</v>
      </c>
      <c r="N237" s="263" t="s">
        <v>40</v>
      </c>
      <c r="O237" s="66"/>
      <c r="P237" s="203">
        <f t="shared" si="61"/>
        <v>0</v>
      </c>
      <c r="Q237" s="203">
        <v>8.9300000000000004E-2</v>
      </c>
      <c r="R237" s="203">
        <f t="shared" si="62"/>
        <v>8.9300000000000004E-2</v>
      </c>
      <c r="S237" s="203">
        <v>0</v>
      </c>
      <c r="T237" s="204">
        <f t="shared" si="63"/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5" t="s">
        <v>423</v>
      </c>
      <c r="AT237" s="205" t="s">
        <v>332</v>
      </c>
      <c r="AU237" s="205" t="s">
        <v>78</v>
      </c>
      <c r="AY237" s="19" t="s">
        <v>153</v>
      </c>
      <c r="BE237" s="206">
        <f t="shared" si="64"/>
        <v>0</v>
      </c>
      <c r="BF237" s="206">
        <f t="shared" si="65"/>
        <v>0</v>
      </c>
      <c r="BG237" s="206">
        <f t="shared" si="66"/>
        <v>0</v>
      </c>
      <c r="BH237" s="206">
        <f t="shared" si="67"/>
        <v>0</v>
      </c>
      <c r="BI237" s="206">
        <f t="shared" si="68"/>
        <v>0</v>
      </c>
      <c r="BJ237" s="19" t="s">
        <v>76</v>
      </c>
      <c r="BK237" s="206">
        <f t="shared" si="69"/>
        <v>0</v>
      </c>
      <c r="BL237" s="19" t="s">
        <v>304</v>
      </c>
      <c r="BM237" s="205" t="s">
        <v>2155</v>
      </c>
    </row>
    <row r="238" spans="1:65" s="2" customFormat="1" ht="16.5" customHeight="1">
      <c r="A238" s="36"/>
      <c r="B238" s="37"/>
      <c r="C238" s="254" t="s">
        <v>1031</v>
      </c>
      <c r="D238" s="254" t="s">
        <v>332</v>
      </c>
      <c r="E238" s="255" t="s">
        <v>2156</v>
      </c>
      <c r="F238" s="256" t="s">
        <v>2157</v>
      </c>
      <c r="G238" s="257" t="s">
        <v>179</v>
      </c>
      <c r="H238" s="258">
        <v>1</v>
      </c>
      <c r="I238" s="259"/>
      <c r="J238" s="260">
        <f t="shared" si="60"/>
        <v>0</v>
      </c>
      <c r="K238" s="256" t="s">
        <v>20</v>
      </c>
      <c r="L238" s="261"/>
      <c r="M238" s="262" t="s">
        <v>20</v>
      </c>
      <c r="N238" s="263" t="s">
        <v>40</v>
      </c>
      <c r="O238" s="66"/>
      <c r="P238" s="203">
        <f t="shared" si="61"/>
        <v>0</v>
      </c>
      <c r="Q238" s="203">
        <v>4.7699999999999999E-2</v>
      </c>
      <c r="R238" s="203">
        <f t="shared" si="62"/>
        <v>4.7699999999999999E-2</v>
      </c>
      <c r="S238" s="203">
        <v>0</v>
      </c>
      <c r="T238" s="204">
        <f t="shared" si="63"/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423</v>
      </c>
      <c r="AT238" s="205" t="s">
        <v>332</v>
      </c>
      <c r="AU238" s="205" t="s">
        <v>78</v>
      </c>
      <c r="AY238" s="19" t="s">
        <v>153</v>
      </c>
      <c r="BE238" s="206">
        <f t="shared" si="64"/>
        <v>0</v>
      </c>
      <c r="BF238" s="206">
        <f t="shared" si="65"/>
        <v>0</v>
      </c>
      <c r="BG238" s="206">
        <f t="shared" si="66"/>
        <v>0</v>
      </c>
      <c r="BH238" s="206">
        <f t="shared" si="67"/>
        <v>0</v>
      </c>
      <c r="BI238" s="206">
        <f t="shared" si="68"/>
        <v>0</v>
      </c>
      <c r="BJ238" s="19" t="s">
        <v>76</v>
      </c>
      <c r="BK238" s="206">
        <f t="shared" si="69"/>
        <v>0</v>
      </c>
      <c r="BL238" s="19" t="s">
        <v>304</v>
      </c>
      <c r="BM238" s="205" t="s">
        <v>2158</v>
      </c>
    </row>
    <row r="239" spans="1:65" s="2" customFormat="1" ht="24" customHeight="1">
      <c r="A239" s="36"/>
      <c r="B239" s="37"/>
      <c r="C239" s="194" t="s">
        <v>1035</v>
      </c>
      <c r="D239" s="194" t="s">
        <v>155</v>
      </c>
      <c r="E239" s="195" t="s">
        <v>2159</v>
      </c>
      <c r="F239" s="196" t="s">
        <v>2160</v>
      </c>
      <c r="G239" s="197" t="s">
        <v>736</v>
      </c>
      <c r="H239" s="198">
        <v>1</v>
      </c>
      <c r="I239" s="199"/>
      <c r="J239" s="200">
        <f t="shared" si="60"/>
        <v>0</v>
      </c>
      <c r="K239" s="196" t="s">
        <v>20</v>
      </c>
      <c r="L239" s="41"/>
      <c r="M239" s="201" t="s">
        <v>20</v>
      </c>
      <c r="N239" s="202" t="s">
        <v>40</v>
      </c>
      <c r="O239" s="66"/>
      <c r="P239" s="203">
        <f t="shared" si="61"/>
        <v>0</v>
      </c>
      <c r="Q239" s="203">
        <v>0</v>
      </c>
      <c r="R239" s="203">
        <f t="shared" si="62"/>
        <v>0</v>
      </c>
      <c r="S239" s="203">
        <v>0</v>
      </c>
      <c r="T239" s="204">
        <f t="shared" si="63"/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5" t="s">
        <v>304</v>
      </c>
      <c r="AT239" s="205" t="s">
        <v>155</v>
      </c>
      <c r="AU239" s="205" t="s">
        <v>78</v>
      </c>
      <c r="AY239" s="19" t="s">
        <v>153</v>
      </c>
      <c r="BE239" s="206">
        <f t="shared" si="64"/>
        <v>0</v>
      </c>
      <c r="BF239" s="206">
        <f t="shared" si="65"/>
        <v>0</v>
      </c>
      <c r="BG239" s="206">
        <f t="shared" si="66"/>
        <v>0</v>
      </c>
      <c r="BH239" s="206">
        <f t="shared" si="67"/>
        <v>0</v>
      </c>
      <c r="BI239" s="206">
        <f t="shared" si="68"/>
        <v>0</v>
      </c>
      <c r="BJ239" s="19" t="s">
        <v>76</v>
      </c>
      <c r="BK239" s="206">
        <f t="shared" si="69"/>
        <v>0</v>
      </c>
      <c r="BL239" s="19" t="s">
        <v>304</v>
      </c>
      <c r="BM239" s="205" t="s">
        <v>2161</v>
      </c>
    </row>
    <row r="240" spans="1:65" s="2" customFormat="1" ht="48.75">
      <c r="A240" s="36"/>
      <c r="B240" s="37"/>
      <c r="C240" s="38"/>
      <c r="D240" s="209" t="s">
        <v>315</v>
      </c>
      <c r="E240" s="38"/>
      <c r="F240" s="251" t="s">
        <v>2162</v>
      </c>
      <c r="G240" s="38"/>
      <c r="H240" s="38"/>
      <c r="I240" s="117"/>
      <c r="J240" s="38"/>
      <c r="K240" s="38"/>
      <c r="L240" s="41"/>
      <c r="M240" s="252"/>
      <c r="N240" s="253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315</v>
      </c>
      <c r="AU240" s="19" t="s">
        <v>78</v>
      </c>
    </row>
    <row r="241" spans="1:65" s="2" customFormat="1" ht="36" customHeight="1">
      <c r="A241" s="36"/>
      <c r="B241" s="37"/>
      <c r="C241" s="194" t="s">
        <v>1041</v>
      </c>
      <c r="D241" s="194" t="s">
        <v>155</v>
      </c>
      <c r="E241" s="195" t="s">
        <v>2163</v>
      </c>
      <c r="F241" s="196" t="s">
        <v>2164</v>
      </c>
      <c r="G241" s="197" t="s">
        <v>201</v>
      </c>
      <c r="H241" s="198">
        <v>2.3940000000000001</v>
      </c>
      <c r="I241" s="199"/>
      <c r="J241" s="200">
        <f>ROUND(I241*H241,2)</f>
        <v>0</v>
      </c>
      <c r="K241" s="196" t="s">
        <v>159</v>
      </c>
      <c r="L241" s="41"/>
      <c r="M241" s="201" t="s">
        <v>20</v>
      </c>
      <c r="N241" s="202" t="s">
        <v>40</v>
      </c>
      <c r="O241" s="66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304</v>
      </c>
      <c r="AT241" s="205" t="s">
        <v>155</v>
      </c>
      <c r="AU241" s="205" t="s">
        <v>78</v>
      </c>
      <c r="AY241" s="19" t="s">
        <v>153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9" t="s">
        <v>76</v>
      </c>
      <c r="BK241" s="206">
        <f>ROUND(I241*H241,2)</f>
        <v>0</v>
      </c>
      <c r="BL241" s="19" t="s">
        <v>304</v>
      </c>
      <c r="BM241" s="205" t="s">
        <v>2165</v>
      </c>
    </row>
    <row r="242" spans="1:65" s="2" customFormat="1" ht="48" customHeight="1">
      <c r="A242" s="36"/>
      <c r="B242" s="37"/>
      <c r="C242" s="194" t="s">
        <v>1054</v>
      </c>
      <c r="D242" s="194" t="s">
        <v>155</v>
      </c>
      <c r="E242" s="195" t="s">
        <v>2166</v>
      </c>
      <c r="F242" s="196" t="s">
        <v>2167</v>
      </c>
      <c r="G242" s="197" t="s">
        <v>201</v>
      </c>
      <c r="H242" s="198">
        <v>2.3940000000000001</v>
      </c>
      <c r="I242" s="199"/>
      <c r="J242" s="200">
        <f>ROUND(I242*H242,2)</f>
        <v>0</v>
      </c>
      <c r="K242" s="196" t="s">
        <v>159</v>
      </c>
      <c r="L242" s="41"/>
      <c r="M242" s="201" t="s">
        <v>20</v>
      </c>
      <c r="N242" s="202" t="s">
        <v>40</v>
      </c>
      <c r="O242" s="66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5" t="s">
        <v>304</v>
      </c>
      <c r="AT242" s="205" t="s">
        <v>155</v>
      </c>
      <c r="AU242" s="205" t="s">
        <v>78</v>
      </c>
      <c r="AY242" s="19" t="s">
        <v>153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9" t="s">
        <v>76</v>
      </c>
      <c r="BK242" s="206">
        <f>ROUND(I242*H242,2)</f>
        <v>0</v>
      </c>
      <c r="BL242" s="19" t="s">
        <v>304</v>
      </c>
      <c r="BM242" s="205" t="s">
        <v>2168</v>
      </c>
    </row>
    <row r="243" spans="1:65" s="2" customFormat="1" ht="48" customHeight="1">
      <c r="A243" s="36"/>
      <c r="B243" s="37"/>
      <c r="C243" s="194" t="s">
        <v>1058</v>
      </c>
      <c r="D243" s="194" t="s">
        <v>155</v>
      </c>
      <c r="E243" s="195" t="s">
        <v>2169</v>
      </c>
      <c r="F243" s="196" t="s">
        <v>2170</v>
      </c>
      <c r="G243" s="197" t="s">
        <v>201</v>
      </c>
      <c r="H243" s="198">
        <v>2.3940000000000001</v>
      </c>
      <c r="I243" s="199"/>
      <c r="J243" s="200">
        <f>ROUND(I243*H243,2)</f>
        <v>0</v>
      </c>
      <c r="K243" s="196" t="s">
        <v>159</v>
      </c>
      <c r="L243" s="41"/>
      <c r="M243" s="201" t="s">
        <v>20</v>
      </c>
      <c r="N243" s="202" t="s">
        <v>40</v>
      </c>
      <c r="O243" s="66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5" t="s">
        <v>304</v>
      </c>
      <c r="AT243" s="205" t="s">
        <v>155</v>
      </c>
      <c r="AU243" s="205" t="s">
        <v>78</v>
      </c>
      <c r="AY243" s="19" t="s">
        <v>153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9" t="s">
        <v>76</v>
      </c>
      <c r="BK243" s="206">
        <f>ROUND(I243*H243,2)</f>
        <v>0</v>
      </c>
      <c r="BL243" s="19" t="s">
        <v>304</v>
      </c>
      <c r="BM243" s="205" t="s">
        <v>2171</v>
      </c>
    </row>
    <row r="244" spans="1:65" s="12" customFormat="1" ht="22.9" customHeight="1">
      <c r="B244" s="178"/>
      <c r="C244" s="179"/>
      <c r="D244" s="180" t="s">
        <v>68</v>
      </c>
      <c r="E244" s="192" t="s">
        <v>700</v>
      </c>
      <c r="F244" s="192" t="s">
        <v>701</v>
      </c>
      <c r="G244" s="179"/>
      <c r="H244" s="179"/>
      <c r="I244" s="182"/>
      <c r="J244" s="193">
        <f>BK244</f>
        <v>0</v>
      </c>
      <c r="K244" s="179"/>
      <c r="L244" s="184"/>
      <c r="M244" s="185"/>
      <c r="N244" s="186"/>
      <c r="O244" s="186"/>
      <c r="P244" s="187">
        <f>SUM(P245:P248)</f>
        <v>0</v>
      </c>
      <c r="Q244" s="186"/>
      <c r="R244" s="187">
        <f>SUM(R245:R248)</f>
        <v>2.2945749999999997E-2</v>
      </c>
      <c r="S244" s="186"/>
      <c r="T244" s="188">
        <f>SUM(T245:T248)</f>
        <v>0</v>
      </c>
      <c r="AR244" s="189" t="s">
        <v>78</v>
      </c>
      <c r="AT244" s="190" t="s">
        <v>68</v>
      </c>
      <c r="AU244" s="190" t="s">
        <v>76</v>
      </c>
      <c r="AY244" s="189" t="s">
        <v>153</v>
      </c>
      <c r="BK244" s="191">
        <f>SUM(BK245:BK248)</f>
        <v>0</v>
      </c>
    </row>
    <row r="245" spans="1:65" s="2" customFormat="1" ht="24" customHeight="1">
      <c r="A245" s="36"/>
      <c r="B245" s="37"/>
      <c r="C245" s="194" t="s">
        <v>1064</v>
      </c>
      <c r="D245" s="194" t="s">
        <v>155</v>
      </c>
      <c r="E245" s="195" t="s">
        <v>729</v>
      </c>
      <c r="F245" s="196" t="s">
        <v>730</v>
      </c>
      <c r="G245" s="197" t="s">
        <v>731</v>
      </c>
      <c r="H245" s="198">
        <v>340</v>
      </c>
      <c r="I245" s="199"/>
      <c r="J245" s="200">
        <f>ROUND(I245*H245,2)</f>
        <v>0</v>
      </c>
      <c r="K245" s="196" t="s">
        <v>20</v>
      </c>
      <c r="L245" s="41"/>
      <c r="M245" s="201" t="s">
        <v>20</v>
      </c>
      <c r="N245" s="202" t="s">
        <v>40</v>
      </c>
      <c r="O245" s="66"/>
      <c r="P245" s="203">
        <f>O245*H245</f>
        <v>0</v>
      </c>
      <c r="Q245" s="203">
        <v>6.7487499999999994E-5</v>
      </c>
      <c r="R245" s="203">
        <f>Q245*H245</f>
        <v>2.2945749999999997E-2</v>
      </c>
      <c r="S245" s="203">
        <v>0</v>
      </c>
      <c r="T245" s="20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5" t="s">
        <v>304</v>
      </c>
      <c r="AT245" s="205" t="s">
        <v>155</v>
      </c>
      <c r="AU245" s="205" t="s">
        <v>78</v>
      </c>
      <c r="AY245" s="19" t="s">
        <v>153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9" t="s">
        <v>76</v>
      </c>
      <c r="BK245" s="206">
        <f>ROUND(I245*H245,2)</f>
        <v>0</v>
      </c>
      <c r="BL245" s="19" t="s">
        <v>304</v>
      </c>
      <c r="BM245" s="205" t="s">
        <v>2172</v>
      </c>
    </row>
    <row r="246" spans="1:65" s="2" customFormat="1" ht="48" customHeight="1">
      <c r="A246" s="36"/>
      <c r="B246" s="37"/>
      <c r="C246" s="194" t="s">
        <v>1079</v>
      </c>
      <c r="D246" s="194" t="s">
        <v>155</v>
      </c>
      <c r="E246" s="195" t="s">
        <v>2173</v>
      </c>
      <c r="F246" s="196" t="s">
        <v>2174</v>
      </c>
      <c r="G246" s="197" t="s">
        <v>201</v>
      </c>
      <c r="H246" s="198">
        <v>2.3E-2</v>
      </c>
      <c r="I246" s="199"/>
      <c r="J246" s="200">
        <f>ROUND(I246*H246,2)</f>
        <v>0</v>
      </c>
      <c r="K246" s="196" t="s">
        <v>159</v>
      </c>
      <c r="L246" s="41"/>
      <c r="M246" s="201" t="s">
        <v>20</v>
      </c>
      <c r="N246" s="202" t="s">
        <v>40</v>
      </c>
      <c r="O246" s="66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5" t="s">
        <v>304</v>
      </c>
      <c r="AT246" s="205" t="s">
        <v>155</v>
      </c>
      <c r="AU246" s="205" t="s">
        <v>78</v>
      </c>
      <c r="AY246" s="19" t="s">
        <v>153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9" t="s">
        <v>76</v>
      </c>
      <c r="BK246" s="206">
        <f>ROUND(I246*H246,2)</f>
        <v>0</v>
      </c>
      <c r="BL246" s="19" t="s">
        <v>304</v>
      </c>
      <c r="BM246" s="205" t="s">
        <v>2175</v>
      </c>
    </row>
    <row r="247" spans="1:65" s="2" customFormat="1" ht="48" customHeight="1">
      <c r="A247" s="36"/>
      <c r="B247" s="37"/>
      <c r="C247" s="194" t="s">
        <v>1084</v>
      </c>
      <c r="D247" s="194" t="s">
        <v>155</v>
      </c>
      <c r="E247" s="195" t="s">
        <v>746</v>
      </c>
      <c r="F247" s="196" t="s">
        <v>747</v>
      </c>
      <c r="G247" s="197" t="s">
        <v>201</v>
      </c>
      <c r="H247" s="198">
        <v>2.3E-2</v>
      </c>
      <c r="I247" s="199"/>
      <c r="J247" s="200">
        <f>ROUND(I247*H247,2)</f>
        <v>0</v>
      </c>
      <c r="K247" s="196" t="s">
        <v>159</v>
      </c>
      <c r="L247" s="41"/>
      <c r="M247" s="201" t="s">
        <v>20</v>
      </c>
      <c r="N247" s="202" t="s">
        <v>40</v>
      </c>
      <c r="O247" s="66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5" t="s">
        <v>304</v>
      </c>
      <c r="AT247" s="205" t="s">
        <v>155</v>
      </c>
      <c r="AU247" s="205" t="s">
        <v>78</v>
      </c>
      <c r="AY247" s="19" t="s">
        <v>153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9" t="s">
        <v>76</v>
      </c>
      <c r="BK247" s="206">
        <f>ROUND(I247*H247,2)</f>
        <v>0</v>
      </c>
      <c r="BL247" s="19" t="s">
        <v>304</v>
      </c>
      <c r="BM247" s="205" t="s">
        <v>2176</v>
      </c>
    </row>
    <row r="248" spans="1:65" s="2" customFormat="1" ht="48" customHeight="1">
      <c r="A248" s="36"/>
      <c r="B248" s="37"/>
      <c r="C248" s="194" t="s">
        <v>1098</v>
      </c>
      <c r="D248" s="194" t="s">
        <v>155</v>
      </c>
      <c r="E248" s="195" t="s">
        <v>750</v>
      </c>
      <c r="F248" s="196" t="s">
        <v>751</v>
      </c>
      <c r="G248" s="197" t="s">
        <v>201</v>
      </c>
      <c r="H248" s="198">
        <v>2.3E-2</v>
      </c>
      <c r="I248" s="199"/>
      <c r="J248" s="200">
        <f>ROUND(I248*H248,2)</f>
        <v>0</v>
      </c>
      <c r="K248" s="196" t="s">
        <v>159</v>
      </c>
      <c r="L248" s="41"/>
      <c r="M248" s="201" t="s">
        <v>20</v>
      </c>
      <c r="N248" s="202" t="s">
        <v>40</v>
      </c>
      <c r="O248" s="66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5" t="s">
        <v>304</v>
      </c>
      <c r="AT248" s="205" t="s">
        <v>155</v>
      </c>
      <c r="AU248" s="205" t="s">
        <v>78</v>
      </c>
      <c r="AY248" s="19" t="s">
        <v>153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9" t="s">
        <v>76</v>
      </c>
      <c r="BK248" s="206">
        <f>ROUND(I248*H248,2)</f>
        <v>0</v>
      </c>
      <c r="BL248" s="19" t="s">
        <v>304</v>
      </c>
      <c r="BM248" s="205" t="s">
        <v>2177</v>
      </c>
    </row>
    <row r="249" spans="1:65" s="12" customFormat="1" ht="22.9" customHeight="1">
      <c r="B249" s="178"/>
      <c r="C249" s="179"/>
      <c r="D249" s="180" t="s">
        <v>68</v>
      </c>
      <c r="E249" s="192" t="s">
        <v>1039</v>
      </c>
      <c r="F249" s="192" t="s">
        <v>1040</v>
      </c>
      <c r="G249" s="179"/>
      <c r="H249" s="179"/>
      <c r="I249" s="182"/>
      <c r="J249" s="193">
        <f>BK249</f>
        <v>0</v>
      </c>
      <c r="K249" s="179"/>
      <c r="L249" s="184"/>
      <c r="M249" s="185"/>
      <c r="N249" s="186"/>
      <c r="O249" s="186"/>
      <c r="P249" s="187">
        <f>SUM(P250:P254)</f>
        <v>0</v>
      </c>
      <c r="Q249" s="186"/>
      <c r="R249" s="187">
        <f>SUM(R250:R254)</f>
        <v>3.7352699999999997E-3</v>
      </c>
      <c r="S249" s="186"/>
      <c r="T249" s="188">
        <f>SUM(T250:T254)</f>
        <v>0</v>
      </c>
      <c r="AR249" s="189" t="s">
        <v>78</v>
      </c>
      <c r="AT249" s="190" t="s">
        <v>68</v>
      </c>
      <c r="AU249" s="190" t="s">
        <v>76</v>
      </c>
      <c r="AY249" s="189" t="s">
        <v>153</v>
      </c>
      <c r="BK249" s="191">
        <f>SUM(BK250:BK254)</f>
        <v>0</v>
      </c>
    </row>
    <row r="250" spans="1:65" s="2" customFormat="1" ht="48" customHeight="1">
      <c r="A250" s="36"/>
      <c r="B250" s="37"/>
      <c r="C250" s="194" t="s">
        <v>1182</v>
      </c>
      <c r="D250" s="194" t="s">
        <v>155</v>
      </c>
      <c r="E250" s="195" t="s">
        <v>2178</v>
      </c>
      <c r="F250" s="196" t="s">
        <v>2179</v>
      </c>
      <c r="G250" s="197" t="s">
        <v>274</v>
      </c>
      <c r="H250" s="198">
        <v>726</v>
      </c>
      <c r="I250" s="199"/>
      <c r="J250" s="200">
        <f>ROUND(I250*H250,2)</f>
        <v>0</v>
      </c>
      <c r="K250" s="196" t="s">
        <v>20</v>
      </c>
      <c r="L250" s="41"/>
      <c r="M250" s="201" t="s">
        <v>20</v>
      </c>
      <c r="N250" s="202" t="s">
        <v>40</v>
      </c>
      <c r="O250" s="66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5" t="s">
        <v>304</v>
      </c>
      <c r="AT250" s="205" t="s">
        <v>155</v>
      </c>
      <c r="AU250" s="205" t="s">
        <v>78</v>
      </c>
      <c r="AY250" s="19" t="s">
        <v>153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9" t="s">
        <v>76</v>
      </c>
      <c r="BK250" s="206">
        <f>ROUND(I250*H250,2)</f>
        <v>0</v>
      </c>
      <c r="BL250" s="19" t="s">
        <v>304</v>
      </c>
      <c r="BM250" s="205" t="s">
        <v>2180</v>
      </c>
    </row>
    <row r="251" spans="1:65" s="2" customFormat="1" ht="16.5" customHeight="1">
      <c r="A251" s="36"/>
      <c r="B251" s="37"/>
      <c r="C251" s="194" t="s">
        <v>1187</v>
      </c>
      <c r="D251" s="194" t="s">
        <v>155</v>
      </c>
      <c r="E251" s="195" t="s">
        <v>2181</v>
      </c>
      <c r="F251" s="196" t="s">
        <v>2182</v>
      </c>
      <c r="G251" s="197" t="s">
        <v>736</v>
      </c>
      <c r="H251" s="198">
        <v>1</v>
      </c>
      <c r="I251" s="199"/>
      <c r="J251" s="200">
        <f>ROUND(I251*H251,2)</f>
        <v>0</v>
      </c>
      <c r="K251" s="196" t="s">
        <v>20</v>
      </c>
      <c r="L251" s="41"/>
      <c r="M251" s="201" t="s">
        <v>20</v>
      </c>
      <c r="N251" s="202" t="s">
        <v>40</v>
      </c>
      <c r="O251" s="66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5" t="s">
        <v>304</v>
      </c>
      <c r="AT251" s="205" t="s">
        <v>155</v>
      </c>
      <c r="AU251" s="205" t="s">
        <v>78</v>
      </c>
      <c r="AY251" s="19" t="s">
        <v>153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9" t="s">
        <v>76</v>
      </c>
      <c r="BK251" s="206">
        <f>ROUND(I251*H251,2)</f>
        <v>0</v>
      </c>
      <c r="BL251" s="19" t="s">
        <v>304</v>
      </c>
      <c r="BM251" s="205" t="s">
        <v>2183</v>
      </c>
    </row>
    <row r="252" spans="1:65" s="2" customFormat="1" ht="39">
      <c r="A252" s="36"/>
      <c r="B252" s="37"/>
      <c r="C252" s="38"/>
      <c r="D252" s="209" t="s">
        <v>315</v>
      </c>
      <c r="E252" s="38"/>
      <c r="F252" s="251" t="s">
        <v>2184</v>
      </c>
      <c r="G252" s="38"/>
      <c r="H252" s="38"/>
      <c r="I252" s="117"/>
      <c r="J252" s="38"/>
      <c r="K252" s="38"/>
      <c r="L252" s="41"/>
      <c r="M252" s="252"/>
      <c r="N252" s="253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315</v>
      </c>
      <c r="AU252" s="19" t="s">
        <v>78</v>
      </c>
    </row>
    <row r="253" spans="1:65" s="2" customFormat="1" ht="24" customHeight="1">
      <c r="A253" s="36"/>
      <c r="B253" s="37"/>
      <c r="C253" s="194" t="s">
        <v>1193</v>
      </c>
      <c r="D253" s="194" t="s">
        <v>155</v>
      </c>
      <c r="E253" s="195" t="s">
        <v>2185</v>
      </c>
      <c r="F253" s="196" t="s">
        <v>2186</v>
      </c>
      <c r="G253" s="197" t="s">
        <v>274</v>
      </c>
      <c r="H253" s="198">
        <v>726</v>
      </c>
      <c r="I253" s="199"/>
      <c r="J253" s="200">
        <f>ROUND(I253*H253,2)</f>
        <v>0</v>
      </c>
      <c r="K253" s="196" t="s">
        <v>159</v>
      </c>
      <c r="L253" s="41"/>
      <c r="M253" s="201" t="s">
        <v>20</v>
      </c>
      <c r="N253" s="202" t="s">
        <v>40</v>
      </c>
      <c r="O253" s="66"/>
      <c r="P253" s="203">
        <f>O253*H253</f>
        <v>0</v>
      </c>
      <c r="Q253" s="203">
        <v>5.1449999999999999E-6</v>
      </c>
      <c r="R253" s="203">
        <f>Q253*H253</f>
        <v>3.7352699999999997E-3</v>
      </c>
      <c r="S253" s="203">
        <v>0</v>
      </c>
      <c r="T253" s="20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5" t="s">
        <v>304</v>
      </c>
      <c r="AT253" s="205" t="s">
        <v>155</v>
      </c>
      <c r="AU253" s="205" t="s">
        <v>78</v>
      </c>
      <c r="AY253" s="19" t="s">
        <v>153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9" t="s">
        <v>76</v>
      </c>
      <c r="BK253" s="206">
        <f>ROUND(I253*H253,2)</f>
        <v>0</v>
      </c>
      <c r="BL253" s="19" t="s">
        <v>304</v>
      </c>
      <c r="BM253" s="205" t="s">
        <v>2187</v>
      </c>
    </row>
    <row r="254" spans="1:65" s="2" customFormat="1" ht="24" customHeight="1">
      <c r="A254" s="36"/>
      <c r="B254" s="37"/>
      <c r="C254" s="194" t="s">
        <v>1197</v>
      </c>
      <c r="D254" s="194" t="s">
        <v>155</v>
      </c>
      <c r="E254" s="195" t="s">
        <v>2188</v>
      </c>
      <c r="F254" s="196" t="s">
        <v>2189</v>
      </c>
      <c r="G254" s="197" t="s">
        <v>274</v>
      </c>
      <c r="H254" s="198">
        <v>726</v>
      </c>
      <c r="I254" s="199"/>
      <c r="J254" s="200">
        <f>ROUND(I254*H254,2)</f>
        <v>0</v>
      </c>
      <c r="K254" s="196" t="s">
        <v>159</v>
      </c>
      <c r="L254" s="41"/>
      <c r="M254" s="201" t="s">
        <v>20</v>
      </c>
      <c r="N254" s="202" t="s">
        <v>40</v>
      </c>
      <c r="O254" s="66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5" t="s">
        <v>304</v>
      </c>
      <c r="AT254" s="205" t="s">
        <v>155</v>
      </c>
      <c r="AU254" s="205" t="s">
        <v>78</v>
      </c>
      <c r="AY254" s="19" t="s">
        <v>153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9" t="s">
        <v>76</v>
      </c>
      <c r="BK254" s="206">
        <f>ROUND(I254*H254,2)</f>
        <v>0</v>
      </c>
      <c r="BL254" s="19" t="s">
        <v>304</v>
      </c>
      <c r="BM254" s="205" t="s">
        <v>2190</v>
      </c>
    </row>
    <row r="255" spans="1:65" s="12" customFormat="1" ht="22.9" customHeight="1">
      <c r="B255" s="178"/>
      <c r="C255" s="179"/>
      <c r="D255" s="180" t="s">
        <v>68</v>
      </c>
      <c r="E255" s="192" t="s">
        <v>1062</v>
      </c>
      <c r="F255" s="192" t="s">
        <v>1063</v>
      </c>
      <c r="G255" s="179"/>
      <c r="H255" s="179"/>
      <c r="I255" s="182"/>
      <c r="J255" s="193">
        <f>BK255</f>
        <v>0</v>
      </c>
      <c r="K255" s="179"/>
      <c r="L255" s="184"/>
      <c r="M255" s="185"/>
      <c r="N255" s="186"/>
      <c r="O255" s="186"/>
      <c r="P255" s="187">
        <f>SUM(P256:P263)</f>
        <v>0</v>
      </c>
      <c r="Q255" s="186"/>
      <c r="R255" s="187">
        <f>SUM(R256:R263)</f>
        <v>2.4813840000000004E-2</v>
      </c>
      <c r="S255" s="186"/>
      <c r="T255" s="188">
        <f>SUM(T256:T263)</f>
        <v>9.1599999999999997E-3</v>
      </c>
      <c r="AR255" s="189" t="s">
        <v>78</v>
      </c>
      <c r="AT255" s="190" t="s">
        <v>68</v>
      </c>
      <c r="AU255" s="190" t="s">
        <v>76</v>
      </c>
      <c r="AY255" s="189" t="s">
        <v>153</v>
      </c>
      <c r="BK255" s="191">
        <f>SUM(BK256:BK263)</f>
        <v>0</v>
      </c>
    </row>
    <row r="256" spans="1:65" s="2" customFormat="1" ht="24" customHeight="1">
      <c r="A256" s="36"/>
      <c r="B256" s="37"/>
      <c r="C256" s="194" t="s">
        <v>1201</v>
      </c>
      <c r="D256" s="194" t="s">
        <v>155</v>
      </c>
      <c r="E256" s="195" t="s">
        <v>2191</v>
      </c>
      <c r="F256" s="196" t="s">
        <v>2192</v>
      </c>
      <c r="G256" s="197" t="s">
        <v>208</v>
      </c>
      <c r="H256" s="198">
        <v>43</v>
      </c>
      <c r="I256" s="199"/>
      <c r="J256" s="200">
        <f t="shared" ref="J256:J263" si="70">ROUND(I256*H256,2)</f>
        <v>0</v>
      </c>
      <c r="K256" s="196" t="s">
        <v>20</v>
      </c>
      <c r="L256" s="41"/>
      <c r="M256" s="201" t="s">
        <v>20</v>
      </c>
      <c r="N256" s="202" t="s">
        <v>40</v>
      </c>
      <c r="O256" s="66"/>
      <c r="P256" s="203">
        <f t="shared" ref="P256:P263" si="71">O256*H256</f>
        <v>0</v>
      </c>
      <c r="Q256" s="203">
        <v>0</v>
      </c>
      <c r="R256" s="203">
        <f t="shared" ref="R256:R263" si="72">Q256*H256</f>
        <v>0</v>
      </c>
      <c r="S256" s="203">
        <v>0</v>
      </c>
      <c r="T256" s="204">
        <f t="shared" ref="T256:T263" si="73"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5" t="s">
        <v>304</v>
      </c>
      <c r="AT256" s="205" t="s">
        <v>155</v>
      </c>
      <c r="AU256" s="205" t="s">
        <v>78</v>
      </c>
      <c r="AY256" s="19" t="s">
        <v>153</v>
      </c>
      <c r="BE256" s="206">
        <f t="shared" ref="BE256:BE263" si="74">IF(N256="základní",J256,0)</f>
        <v>0</v>
      </c>
      <c r="BF256" s="206">
        <f t="shared" ref="BF256:BF263" si="75">IF(N256="snížená",J256,0)</f>
        <v>0</v>
      </c>
      <c r="BG256" s="206">
        <f t="shared" ref="BG256:BG263" si="76">IF(N256="zákl. přenesená",J256,0)</f>
        <v>0</v>
      </c>
      <c r="BH256" s="206">
        <f t="shared" ref="BH256:BH263" si="77">IF(N256="sníž. přenesená",J256,0)</f>
        <v>0</v>
      </c>
      <c r="BI256" s="206">
        <f t="shared" ref="BI256:BI263" si="78">IF(N256="nulová",J256,0)</f>
        <v>0</v>
      </c>
      <c r="BJ256" s="19" t="s">
        <v>76</v>
      </c>
      <c r="BK256" s="206">
        <f t="shared" ref="BK256:BK263" si="79">ROUND(I256*H256,2)</f>
        <v>0</v>
      </c>
      <c r="BL256" s="19" t="s">
        <v>304</v>
      </c>
      <c r="BM256" s="205" t="s">
        <v>2193</v>
      </c>
    </row>
    <row r="257" spans="1:65" s="2" customFormat="1" ht="24" customHeight="1">
      <c r="A257" s="36"/>
      <c r="B257" s="37"/>
      <c r="C257" s="194" t="s">
        <v>1205</v>
      </c>
      <c r="D257" s="194" t="s">
        <v>155</v>
      </c>
      <c r="E257" s="195" t="s">
        <v>2194</v>
      </c>
      <c r="F257" s="196" t="s">
        <v>2195</v>
      </c>
      <c r="G257" s="197" t="s">
        <v>208</v>
      </c>
      <c r="H257" s="198">
        <v>43</v>
      </c>
      <c r="I257" s="199"/>
      <c r="J257" s="200">
        <f t="shared" si="70"/>
        <v>0</v>
      </c>
      <c r="K257" s="196" t="s">
        <v>20</v>
      </c>
      <c r="L257" s="41"/>
      <c r="M257" s="201" t="s">
        <v>20</v>
      </c>
      <c r="N257" s="202" t="s">
        <v>40</v>
      </c>
      <c r="O257" s="66"/>
      <c r="P257" s="203">
        <f t="shared" si="71"/>
        <v>0</v>
      </c>
      <c r="Q257" s="203">
        <v>0</v>
      </c>
      <c r="R257" s="203">
        <f t="shared" si="72"/>
        <v>0</v>
      </c>
      <c r="S257" s="203">
        <v>0</v>
      </c>
      <c r="T257" s="204">
        <f t="shared" si="73"/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5" t="s">
        <v>304</v>
      </c>
      <c r="AT257" s="205" t="s">
        <v>155</v>
      </c>
      <c r="AU257" s="205" t="s">
        <v>78</v>
      </c>
      <c r="AY257" s="19" t="s">
        <v>153</v>
      </c>
      <c r="BE257" s="206">
        <f t="shared" si="74"/>
        <v>0</v>
      </c>
      <c r="BF257" s="206">
        <f t="shared" si="75"/>
        <v>0</v>
      </c>
      <c r="BG257" s="206">
        <f t="shared" si="76"/>
        <v>0</v>
      </c>
      <c r="BH257" s="206">
        <f t="shared" si="77"/>
        <v>0</v>
      </c>
      <c r="BI257" s="206">
        <f t="shared" si="78"/>
        <v>0</v>
      </c>
      <c r="BJ257" s="19" t="s">
        <v>76</v>
      </c>
      <c r="BK257" s="206">
        <f t="shared" si="79"/>
        <v>0</v>
      </c>
      <c r="BL257" s="19" t="s">
        <v>304</v>
      </c>
      <c r="BM257" s="205" t="s">
        <v>2196</v>
      </c>
    </row>
    <row r="258" spans="1:65" s="2" customFormat="1" ht="24" customHeight="1">
      <c r="A258" s="36"/>
      <c r="B258" s="37"/>
      <c r="C258" s="194" t="s">
        <v>2197</v>
      </c>
      <c r="D258" s="194" t="s">
        <v>155</v>
      </c>
      <c r="E258" s="195" t="s">
        <v>2198</v>
      </c>
      <c r="F258" s="196" t="s">
        <v>2199</v>
      </c>
      <c r="G258" s="197" t="s">
        <v>208</v>
      </c>
      <c r="H258" s="198">
        <v>28</v>
      </c>
      <c r="I258" s="199"/>
      <c r="J258" s="200">
        <f t="shared" si="70"/>
        <v>0</v>
      </c>
      <c r="K258" s="196" t="s">
        <v>20</v>
      </c>
      <c r="L258" s="41"/>
      <c r="M258" s="201" t="s">
        <v>20</v>
      </c>
      <c r="N258" s="202" t="s">
        <v>40</v>
      </c>
      <c r="O258" s="66"/>
      <c r="P258" s="203">
        <f t="shared" si="71"/>
        <v>0</v>
      </c>
      <c r="Q258" s="203">
        <v>2.08E-6</v>
      </c>
      <c r="R258" s="203">
        <f t="shared" si="72"/>
        <v>5.8239999999999998E-5</v>
      </c>
      <c r="S258" s="203">
        <v>1.4999999999999999E-4</v>
      </c>
      <c r="T258" s="204">
        <f t="shared" si="73"/>
        <v>4.1999999999999997E-3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5" t="s">
        <v>304</v>
      </c>
      <c r="AT258" s="205" t="s">
        <v>155</v>
      </c>
      <c r="AU258" s="205" t="s">
        <v>78</v>
      </c>
      <c r="AY258" s="19" t="s">
        <v>153</v>
      </c>
      <c r="BE258" s="206">
        <f t="shared" si="74"/>
        <v>0</v>
      </c>
      <c r="BF258" s="206">
        <f t="shared" si="75"/>
        <v>0</v>
      </c>
      <c r="BG258" s="206">
        <f t="shared" si="76"/>
        <v>0</v>
      </c>
      <c r="BH258" s="206">
        <f t="shared" si="77"/>
        <v>0</v>
      </c>
      <c r="BI258" s="206">
        <f t="shared" si="78"/>
        <v>0</v>
      </c>
      <c r="BJ258" s="19" t="s">
        <v>76</v>
      </c>
      <c r="BK258" s="206">
        <f t="shared" si="79"/>
        <v>0</v>
      </c>
      <c r="BL258" s="19" t="s">
        <v>304</v>
      </c>
      <c r="BM258" s="205" t="s">
        <v>2200</v>
      </c>
    </row>
    <row r="259" spans="1:65" s="2" customFormat="1" ht="16.5" customHeight="1">
      <c r="A259" s="36"/>
      <c r="B259" s="37"/>
      <c r="C259" s="194" t="s">
        <v>2201</v>
      </c>
      <c r="D259" s="194" t="s">
        <v>155</v>
      </c>
      <c r="E259" s="195" t="s">
        <v>2202</v>
      </c>
      <c r="F259" s="196" t="s">
        <v>2203</v>
      </c>
      <c r="G259" s="197" t="s">
        <v>208</v>
      </c>
      <c r="H259" s="198">
        <v>16</v>
      </c>
      <c r="I259" s="199"/>
      <c r="J259" s="200">
        <f t="shared" si="70"/>
        <v>0</v>
      </c>
      <c r="K259" s="196" t="s">
        <v>20</v>
      </c>
      <c r="L259" s="41"/>
      <c r="M259" s="201" t="s">
        <v>20</v>
      </c>
      <c r="N259" s="202" t="s">
        <v>40</v>
      </c>
      <c r="O259" s="66"/>
      <c r="P259" s="203">
        <f t="shared" si="71"/>
        <v>0</v>
      </c>
      <c r="Q259" s="203">
        <v>1E-3</v>
      </c>
      <c r="R259" s="203">
        <f t="shared" si="72"/>
        <v>1.6E-2</v>
      </c>
      <c r="S259" s="203">
        <v>3.1E-4</v>
      </c>
      <c r="T259" s="204">
        <f t="shared" si="73"/>
        <v>4.96E-3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5" t="s">
        <v>304</v>
      </c>
      <c r="AT259" s="205" t="s">
        <v>155</v>
      </c>
      <c r="AU259" s="205" t="s">
        <v>78</v>
      </c>
      <c r="AY259" s="19" t="s">
        <v>153</v>
      </c>
      <c r="BE259" s="206">
        <f t="shared" si="74"/>
        <v>0</v>
      </c>
      <c r="BF259" s="206">
        <f t="shared" si="75"/>
        <v>0</v>
      </c>
      <c r="BG259" s="206">
        <f t="shared" si="76"/>
        <v>0</v>
      </c>
      <c r="BH259" s="206">
        <f t="shared" si="77"/>
        <v>0</v>
      </c>
      <c r="BI259" s="206">
        <f t="shared" si="78"/>
        <v>0</v>
      </c>
      <c r="BJ259" s="19" t="s">
        <v>76</v>
      </c>
      <c r="BK259" s="206">
        <f t="shared" si="79"/>
        <v>0</v>
      </c>
      <c r="BL259" s="19" t="s">
        <v>304</v>
      </c>
      <c r="BM259" s="205" t="s">
        <v>2204</v>
      </c>
    </row>
    <row r="260" spans="1:65" s="2" customFormat="1" ht="36" customHeight="1">
      <c r="A260" s="36"/>
      <c r="B260" s="37"/>
      <c r="C260" s="194" t="s">
        <v>2205</v>
      </c>
      <c r="D260" s="194" t="s">
        <v>155</v>
      </c>
      <c r="E260" s="195" t="s">
        <v>2206</v>
      </c>
      <c r="F260" s="196" t="s">
        <v>2207</v>
      </c>
      <c r="G260" s="197" t="s">
        <v>274</v>
      </c>
      <c r="H260" s="198">
        <v>35</v>
      </c>
      <c r="I260" s="199"/>
      <c r="J260" s="200">
        <f t="shared" si="70"/>
        <v>0</v>
      </c>
      <c r="K260" s="196" t="s">
        <v>20</v>
      </c>
      <c r="L260" s="41"/>
      <c r="M260" s="201" t="s">
        <v>20</v>
      </c>
      <c r="N260" s="202" t="s">
        <v>40</v>
      </c>
      <c r="O260" s="66"/>
      <c r="P260" s="203">
        <f t="shared" si="71"/>
        <v>0</v>
      </c>
      <c r="Q260" s="203">
        <v>0</v>
      </c>
      <c r="R260" s="203">
        <f t="shared" si="72"/>
        <v>0</v>
      </c>
      <c r="S260" s="203">
        <v>0</v>
      </c>
      <c r="T260" s="204">
        <f t="shared" si="73"/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5" t="s">
        <v>304</v>
      </c>
      <c r="AT260" s="205" t="s">
        <v>155</v>
      </c>
      <c r="AU260" s="205" t="s">
        <v>78</v>
      </c>
      <c r="AY260" s="19" t="s">
        <v>153</v>
      </c>
      <c r="BE260" s="206">
        <f t="shared" si="74"/>
        <v>0</v>
      </c>
      <c r="BF260" s="206">
        <f t="shared" si="75"/>
        <v>0</v>
      </c>
      <c r="BG260" s="206">
        <f t="shared" si="76"/>
        <v>0</v>
      </c>
      <c r="BH260" s="206">
        <f t="shared" si="77"/>
        <v>0</v>
      </c>
      <c r="BI260" s="206">
        <f t="shared" si="78"/>
        <v>0</v>
      </c>
      <c r="BJ260" s="19" t="s">
        <v>76</v>
      </c>
      <c r="BK260" s="206">
        <f t="shared" si="79"/>
        <v>0</v>
      </c>
      <c r="BL260" s="19" t="s">
        <v>304</v>
      </c>
      <c r="BM260" s="205" t="s">
        <v>2208</v>
      </c>
    </row>
    <row r="261" spans="1:65" s="2" customFormat="1" ht="24" customHeight="1">
      <c r="A261" s="36"/>
      <c r="B261" s="37"/>
      <c r="C261" s="254" t="s">
        <v>2209</v>
      </c>
      <c r="D261" s="254" t="s">
        <v>332</v>
      </c>
      <c r="E261" s="255" t="s">
        <v>1085</v>
      </c>
      <c r="F261" s="256" t="s">
        <v>1086</v>
      </c>
      <c r="G261" s="257" t="s">
        <v>274</v>
      </c>
      <c r="H261" s="258">
        <v>35</v>
      </c>
      <c r="I261" s="259"/>
      <c r="J261" s="260">
        <f t="shared" si="70"/>
        <v>0</v>
      </c>
      <c r="K261" s="256" t="s">
        <v>20</v>
      </c>
      <c r="L261" s="261"/>
      <c r="M261" s="262" t="s">
        <v>20</v>
      </c>
      <c r="N261" s="263" t="s">
        <v>40</v>
      </c>
      <c r="O261" s="66"/>
      <c r="P261" s="203">
        <f t="shared" si="71"/>
        <v>0</v>
      </c>
      <c r="Q261" s="203">
        <v>0</v>
      </c>
      <c r="R261" s="203">
        <f t="shared" si="72"/>
        <v>0</v>
      </c>
      <c r="S261" s="203">
        <v>0</v>
      </c>
      <c r="T261" s="204">
        <f t="shared" si="73"/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5" t="s">
        <v>423</v>
      </c>
      <c r="AT261" s="205" t="s">
        <v>332</v>
      </c>
      <c r="AU261" s="205" t="s">
        <v>78</v>
      </c>
      <c r="AY261" s="19" t="s">
        <v>153</v>
      </c>
      <c r="BE261" s="206">
        <f t="shared" si="74"/>
        <v>0</v>
      </c>
      <c r="BF261" s="206">
        <f t="shared" si="75"/>
        <v>0</v>
      </c>
      <c r="BG261" s="206">
        <f t="shared" si="76"/>
        <v>0</v>
      </c>
      <c r="BH261" s="206">
        <f t="shared" si="77"/>
        <v>0</v>
      </c>
      <c r="BI261" s="206">
        <f t="shared" si="78"/>
        <v>0</v>
      </c>
      <c r="BJ261" s="19" t="s">
        <v>76</v>
      </c>
      <c r="BK261" s="206">
        <f t="shared" si="79"/>
        <v>0</v>
      </c>
      <c r="BL261" s="19" t="s">
        <v>304</v>
      </c>
      <c r="BM261" s="205" t="s">
        <v>2210</v>
      </c>
    </row>
    <row r="262" spans="1:65" s="2" customFormat="1" ht="24" customHeight="1">
      <c r="A262" s="36"/>
      <c r="B262" s="37"/>
      <c r="C262" s="194" t="s">
        <v>2211</v>
      </c>
      <c r="D262" s="194" t="s">
        <v>155</v>
      </c>
      <c r="E262" s="195" t="s">
        <v>2212</v>
      </c>
      <c r="F262" s="196" t="s">
        <v>2213</v>
      </c>
      <c r="G262" s="197" t="s">
        <v>208</v>
      </c>
      <c r="H262" s="198">
        <v>16</v>
      </c>
      <c r="I262" s="199"/>
      <c r="J262" s="200">
        <f t="shared" si="70"/>
        <v>0</v>
      </c>
      <c r="K262" s="196" t="s">
        <v>159</v>
      </c>
      <c r="L262" s="41"/>
      <c r="M262" s="201" t="s">
        <v>20</v>
      </c>
      <c r="N262" s="202" t="s">
        <v>40</v>
      </c>
      <c r="O262" s="66"/>
      <c r="P262" s="203">
        <f t="shared" si="71"/>
        <v>0</v>
      </c>
      <c r="Q262" s="203">
        <v>2.0000000000000001E-4</v>
      </c>
      <c r="R262" s="203">
        <f t="shared" si="72"/>
        <v>3.2000000000000002E-3</v>
      </c>
      <c r="S262" s="203">
        <v>0</v>
      </c>
      <c r="T262" s="204">
        <f t="shared" si="73"/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5" t="s">
        <v>304</v>
      </c>
      <c r="AT262" s="205" t="s">
        <v>155</v>
      </c>
      <c r="AU262" s="205" t="s">
        <v>78</v>
      </c>
      <c r="AY262" s="19" t="s">
        <v>153</v>
      </c>
      <c r="BE262" s="206">
        <f t="shared" si="74"/>
        <v>0</v>
      </c>
      <c r="BF262" s="206">
        <f t="shared" si="75"/>
        <v>0</v>
      </c>
      <c r="BG262" s="206">
        <f t="shared" si="76"/>
        <v>0</v>
      </c>
      <c r="BH262" s="206">
        <f t="shared" si="77"/>
        <v>0</v>
      </c>
      <c r="BI262" s="206">
        <f t="shared" si="78"/>
        <v>0</v>
      </c>
      <c r="BJ262" s="19" t="s">
        <v>76</v>
      </c>
      <c r="BK262" s="206">
        <f t="shared" si="79"/>
        <v>0</v>
      </c>
      <c r="BL262" s="19" t="s">
        <v>304</v>
      </c>
      <c r="BM262" s="205" t="s">
        <v>2214</v>
      </c>
    </row>
    <row r="263" spans="1:65" s="2" customFormat="1" ht="36" customHeight="1">
      <c r="A263" s="36"/>
      <c r="B263" s="37"/>
      <c r="C263" s="194" t="s">
        <v>2215</v>
      </c>
      <c r="D263" s="194" t="s">
        <v>155</v>
      </c>
      <c r="E263" s="195" t="s">
        <v>2216</v>
      </c>
      <c r="F263" s="196" t="s">
        <v>2217</v>
      </c>
      <c r="G263" s="197" t="s">
        <v>208</v>
      </c>
      <c r="H263" s="198">
        <v>43</v>
      </c>
      <c r="I263" s="199"/>
      <c r="J263" s="200">
        <f t="shared" si="70"/>
        <v>0</v>
      </c>
      <c r="K263" s="196" t="s">
        <v>20</v>
      </c>
      <c r="L263" s="41"/>
      <c r="M263" s="201" t="s">
        <v>20</v>
      </c>
      <c r="N263" s="202" t="s">
        <v>40</v>
      </c>
      <c r="O263" s="66"/>
      <c r="P263" s="203">
        <f t="shared" si="71"/>
        <v>0</v>
      </c>
      <c r="Q263" s="203">
        <v>1.292E-4</v>
      </c>
      <c r="R263" s="203">
        <f t="shared" si="72"/>
        <v>5.5555999999999999E-3</v>
      </c>
      <c r="S263" s="203">
        <v>0</v>
      </c>
      <c r="T263" s="204">
        <f t="shared" si="73"/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5" t="s">
        <v>304</v>
      </c>
      <c r="AT263" s="205" t="s">
        <v>155</v>
      </c>
      <c r="AU263" s="205" t="s">
        <v>78</v>
      </c>
      <c r="AY263" s="19" t="s">
        <v>153</v>
      </c>
      <c r="BE263" s="206">
        <f t="shared" si="74"/>
        <v>0</v>
      </c>
      <c r="BF263" s="206">
        <f t="shared" si="75"/>
        <v>0</v>
      </c>
      <c r="BG263" s="206">
        <f t="shared" si="76"/>
        <v>0</v>
      </c>
      <c r="BH263" s="206">
        <f t="shared" si="77"/>
        <v>0</v>
      </c>
      <c r="BI263" s="206">
        <f t="shared" si="78"/>
        <v>0</v>
      </c>
      <c r="BJ263" s="19" t="s">
        <v>76</v>
      </c>
      <c r="BK263" s="206">
        <f t="shared" si="79"/>
        <v>0</v>
      </c>
      <c r="BL263" s="19" t="s">
        <v>304</v>
      </c>
      <c r="BM263" s="205" t="s">
        <v>2218</v>
      </c>
    </row>
    <row r="264" spans="1:65" s="12" customFormat="1" ht="25.9" customHeight="1">
      <c r="B264" s="178"/>
      <c r="C264" s="179"/>
      <c r="D264" s="180" t="s">
        <v>68</v>
      </c>
      <c r="E264" s="181" t="s">
        <v>2219</v>
      </c>
      <c r="F264" s="181" t="s">
        <v>2220</v>
      </c>
      <c r="G264" s="179"/>
      <c r="H264" s="179"/>
      <c r="I264" s="182"/>
      <c r="J264" s="183">
        <f>BK264</f>
        <v>0</v>
      </c>
      <c r="K264" s="179"/>
      <c r="L264" s="184"/>
      <c r="M264" s="185"/>
      <c r="N264" s="186"/>
      <c r="O264" s="186"/>
      <c r="P264" s="187">
        <f>SUM(P265:P266)</f>
        <v>0</v>
      </c>
      <c r="Q264" s="186"/>
      <c r="R264" s="187">
        <f>SUM(R265:R266)</f>
        <v>0</v>
      </c>
      <c r="S264" s="186"/>
      <c r="T264" s="188">
        <f>SUM(T265:T266)</f>
        <v>0</v>
      </c>
      <c r="AR264" s="189" t="s">
        <v>160</v>
      </c>
      <c r="AT264" s="190" t="s">
        <v>68</v>
      </c>
      <c r="AU264" s="190" t="s">
        <v>69</v>
      </c>
      <c r="AY264" s="189" t="s">
        <v>153</v>
      </c>
      <c r="BK264" s="191">
        <f>SUM(BK265:BK266)</f>
        <v>0</v>
      </c>
    </row>
    <row r="265" spans="1:65" s="2" customFormat="1" ht="24" customHeight="1">
      <c r="A265" s="36"/>
      <c r="B265" s="37"/>
      <c r="C265" s="194" t="s">
        <v>2221</v>
      </c>
      <c r="D265" s="194" t="s">
        <v>155</v>
      </c>
      <c r="E265" s="195" t="s">
        <v>2222</v>
      </c>
      <c r="F265" s="196" t="s">
        <v>2223</v>
      </c>
      <c r="G265" s="197" t="s">
        <v>1754</v>
      </c>
      <c r="H265" s="198">
        <v>120</v>
      </c>
      <c r="I265" s="199"/>
      <c r="J265" s="200">
        <f>ROUND(I265*H265,2)</f>
        <v>0</v>
      </c>
      <c r="K265" s="196" t="s">
        <v>159</v>
      </c>
      <c r="L265" s="41"/>
      <c r="M265" s="201" t="s">
        <v>20</v>
      </c>
      <c r="N265" s="202" t="s">
        <v>40</v>
      </c>
      <c r="O265" s="66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5" t="s">
        <v>1663</v>
      </c>
      <c r="AT265" s="205" t="s">
        <v>155</v>
      </c>
      <c r="AU265" s="205" t="s">
        <v>76</v>
      </c>
      <c r="AY265" s="19" t="s">
        <v>153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9" t="s">
        <v>76</v>
      </c>
      <c r="BK265" s="206">
        <f>ROUND(I265*H265,2)</f>
        <v>0</v>
      </c>
      <c r="BL265" s="19" t="s">
        <v>1663</v>
      </c>
      <c r="BM265" s="205" t="s">
        <v>2224</v>
      </c>
    </row>
    <row r="266" spans="1:65" s="2" customFormat="1" ht="36" customHeight="1">
      <c r="A266" s="36"/>
      <c r="B266" s="37"/>
      <c r="C266" s="194" t="s">
        <v>2225</v>
      </c>
      <c r="D266" s="194" t="s">
        <v>155</v>
      </c>
      <c r="E266" s="195" t="s">
        <v>2226</v>
      </c>
      <c r="F266" s="196" t="s">
        <v>2227</v>
      </c>
      <c r="G266" s="197" t="s">
        <v>1754</v>
      </c>
      <c r="H266" s="198">
        <v>120</v>
      </c>
      <c r="I266" s="199"/>
      <c r="J266" s="200">
        <f>ROUND(I266*H266,2)</f>
        <v>0</v>
      </c>
      <c r="K266" s="196" t="s">
        <v>159</v>
      </c>
      <c r="L266" s="41"/>
      <c r="M266" s="264" t="s">
        <v>20</v>
      </c>
      <c r="N266" s="265" t="s">
        <v>40</v>
      </c>
      <c r="O266" s="266"/>
      <c r="P266" s="267">
        <f>O266*H266</f>
        <v>0</v>
      </c>
      <c r="Q266" s="267">
        <v>0</v>
      </c>
      <c r="R266" s="267">
        <f>Q266*H266</f>
        <v>0</v>
      </c>
      <c r="S266" s="267">
        <v>0</v>
      </c>
      <c r="T266" s="26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5" t="s">
        <v>1663</v>
      </c>
      <c r="AT266" s="205" t="s">
        <v>155</v>
      </c>
      <c r="AU266" s="205" t="s">
        <v>76</v>
      </c>
      <c r="AY266" s="19" t="s">
        <v>153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9" t="s">
        <v>76</v>
      </c>
      <c r="BK266" s="206">
        <f>ROUND(I266*H266,2)</f>
        <v>0</v>
      </c>
      <c r="BL266" s="19" t="s">
        <v>1663</v>
      </c>
      <c r="BM266" s="205" t="s">
        <v>2228</v>
      </c>
    </row>
    <row r="267" spans="1:65" s="2" customFormat="1" ht="6.95" customHeight="1">
      <c r="A267" s="36"/>
      <c r="B267" s="49"/>
      <c r="C267" s="50"/>
      <c r="D267" s="50"/>
      <c r="E267" s="50"/>
      <c r="F267" s="50"/>
      <c r="G267" s="50"/>
      <c r="H267" s="50"/>
      <c r="I267" s="144"/>
      <c r="J267" s="50"/>
      <c r="K267" s="50"/>
      <c r="L267" s="41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algorithmName="SHA-512" hashValue="kx6j57yrbW8ffvyu9uRGfXP+eAUFJ1NdPEsTLVnHtmJOFgSBtGPOA0i6WyEq48WL2yz+LaYiLVBB3gRcRdu5Tg==" saltValue="oYt8RpqjgmSwqRtYY7ZvPhcR2qFB+stJ6aKgmtu85IXRaTUcRosVqIF/biksiUp1Th7zSngLc2SwFydW3nF/eQ==" spinCount="100000" sheet="1" objects="1" scenarios="1" formatColumns="0" formatRows="0" autoFilter="0"/>
  <autoFilter ref="C99:K266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101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114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2229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ROUND(J95,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ROUND((SUM(BE95:BE226)),  2)</f>
        <v>0</v>
      </c>
      <c r="G35" s="36"/>
      <c r="H35" s="36"/>
      <c r="I35" s="133">
        <v>0.21</v>
      </c>
      <c r="J35" s="132">
        <f>ROUND(((SUM(BE95:BE226))*I35),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ROUND((SUM(BF95:BF226)),  2)</f>
        <v>0</v>
      </c>
      <c r="G36" s="36"/>
      <c r="H36" s="36"/>
      <c r="I36" s="133">
        <v>0.15</v>
      </c>
      <c r="J36" s="132">
        <f>ROUND(((SUM(BF95:BF226))*I36),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ROUND((SUM(BG95:BG226)),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ROUND((SUM(BH95:BH226)),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ROUND((SUM(BI95:BI226)),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114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05 - Zpevněná plocha - dvorní část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J95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J96</f>
        <v>0</v>
      </c>
      <c r="K64" s="154"/>
      <c r="L64" s="159"/>
    </row>
    <row r="65" spans="1:31" s="10" customFormat="1" ht="19.899999999999999" customHeight="1">
      <c r="B65" s="160"/>
      <c r="C65" s="99"/>
      <c r="D65" s="161" t="s">
        <v>1210</v>
      </c>
      <c r="E65" s="162"/>
      <c r="F65" s="162"/>
      <c r="G65" s="162"/>
      <c r="H65" s="162"/>
      <c r="I65" s="163"/>
      <c r="J65" s="164">
        <f>J97</f>
        <v>0</v>
      </c>
      <c r="K65" s="99"/>
      <c r="L65" s="165"/>
    </row>
    <row r="66" spans="1:31" s="10" customFormat="1" ht="19.899999999999999" customHeight="1">
      <c r="B66" s="160"/>
      <c r="C66" s="99"/>
      <c r="D66" s="161" t="s">
        <v>1211</v>
      </c>
      <c r="E66" s="162"/>
      <c r="F66" s="162"/>
      <c r="G66" s="162"/>
      <c r="H66" s="162"/>
      <c r="I66" s="163"/>
      <c r="J66" s="164">
        <f>J129</f>
        <v>0</v>
      </c>
      <c r="K66" s="99"/>
      <c r="L66" s="165"/>
    </row>
    <row r="67" spans="1:31" s="10" customFormat="1" ht="19.899999999999999" customHeight="1">
      <c r="B67" s="160"/>
      <c r="C67" s="99"/>
      <c r="D67" s="161" t="s">
        <v>124</v>
      </c>
      <c r="E67" s="162"/>
      <c r="F67" s="162"/>
      <c r="G67" s="162"/>
      <c r="H67" s="162"/>
      <c r="I67" s="163"/>
      <c r="J67" s="164">
        <f>J158</f>
        <v>0</v>
      </c>
      <c r="K67" s="99"/>
      <c r="L67" s="165"/>
    </row>
    <row r="68" spans="1:31" s="10" customFormat="1" ht="19.899999999999999" customHeight="1">
      <c r="B68" s="160"/>
      <c r="C68" s="99"/>
      <c r="D68" s="161" t="s">
        <v>125</v>
      </c>
      <c r="E68" s="162"/>
      <c r="F68" s="162"/>
      <c r="G68" s="162"/>
      <c r="H68" s="162"/>
      <c r="I68" s="163"/>
      <c r="J68" s="164">
        <f>J165</f>
        <v>0</v>
      </c>
      <c r="K68" s="99"/>
      <c r="L68" s="165"/>
    </row>
    <row r="69" spans="1:31" s="10" customFormat="1" ht="19.899999999999999" customHeight="1">
      <c r="B69" s="160"/>
      <c r="C69" s="99"/>
      <c r="D69" s="161" t="s">
        <v>126</v>
      </c>
      <c r="E69" s="162"/>
      <c r="F69" s="162"/>
      <c r="G69" s="162"/>
      <c r="H69" s="162"/>
      <c r="I69" s="163"/>
      <c r="J69" s="164">
        <f>J193</f>
        <v>0</v>
      </c>
      <c r="K69" s="99"/>
      <c r="L69" s="165"/>
    </row>
    <row r="70" spans="1:31" s="10" customFormat="1" ht="19.899999999999999" customHeight="1">
      <c r="B70" s="160"/>
      <c r="C70" s="99"/>
      <c r="D70" s="161" t="s">
        <v>127</v>
      </c>
      <c r="E70" s="162"/>
      <c r="F70" s="162"/>
      <c r="G70" s="162"/>
      <c r="H70" s="162"/>
      <c r="I70" s="163"/>
      <c r="J70" s="164">
        <f>J196</f>
        <v>0</v>
      </c>
      <c r="K70" s="99"/>
      <c r="L70" s="165"/>
    </row>
    <row r="71" spans="1:31" s="9" customFormat="1" ht="24.95" customHeight="1">
      <c r="B71" s="153"/>
      <c r="C71" s="154"/>
      <c r="D71" s="155" t="s">
        <v>128</v>
      </c>
      <c r="E71" s="156"/>
      <c r="F71" s="156"/>
      <c r="G71" s="156"/>
      <c r="H71" s="156"/>
      <c r="I71" s="157"/>
      <c r="J71" s="158">
        <f>J199</f>
        <v>0</v>
      </c>
      <c r="K71" s="154"/>
      <c r="L71" s="159"/>
    </row>
    <row r="72" spans="1:31" s="10" customFormat="1" ht="19.899999999999999" customHeight="1">
      <c r="B72" s="160"/>
      <c r="C72" s="99"/>
      <c r="D72" s="161" t="s">
        <v>2230</v>
      </c>
      <c r="E72" s="162"/>
      <c r="F72" s="162"/>
      <c r="G72" s="162"/>
      <c r="H72" s="162"/>
      <c r="I72" s="163"/>
      <c r="J72" s="164">
        <f>J200</f>
        <v>0</v>
      </c>
      <c r="K72" s="99"/>
      <c r="L72" s="165"/>
    </row>
    <row r="73" spans="1:31" s="10" customFormat="1" ht="19.899999999999999" customHeight="1">
      <c r="B73" s="160"/>
      <c r="C73" s="99"/>
      <c r="D73" s="161" t="s">
        <v>135</v>
      </c>
      <c r="E73" s="162"/>
      <c r="F73" s="162"/>
      <c r="G73" s="162"/>
      <c r="H73" s="162"/>
      <c r="I73" s="163"/>
      <c r="J73" s="164">
        <f>J209</f>
        <v>0</v>
      </c>
      <c r="K73" s="99"/>
      <c r="L73" s="165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117"/>
      <c r="J74" s="38"/>
      <c r="K74" s="38"/>
      <c r="L74" s="11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144"/>
      <c r="J75" s="50"/>
      <c r="K75" s="50"/>
      <c r="L75" s="11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147"/>
      <c r="J79" s="52"/>
      <c r="K79" s="52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138</v>
      </c>
      <c r="D80" s="38"/>
      <c r="E80" s="38"/>
      <c r="F80" s="38"/>
      <c r="G80" s="38"/>
      <c r="H80" s="38"/>
      <c r="I80" s="117"/>
      <c r="J80" s="38"/>
      <c r="K80" s="38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17</v>
      </c>
      <c r="D82" s="38"/>
      <c r="E82" s="38"/>
      <c r="F82" s="38"/>
      <c r="G82" s="38"/>
      <c r="H82" s="38"/>
      <c r="I82" s="117"/>
      <c r="J82" s="38"/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02" t="str">
        <f>E7</f>
        <v>Oprava VB Přerov</v>
      </c>
      <c r="F83" s="403"/>
      <c r="G83" s="403"/>
      <c r="H83" s="403"/>
      <c r="I83" s="117"/>
      <c r="J83" s="38"/>
      <c r="K83" s="38"/>
      <c r="L83" s="11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113</v>
      </c>
      <c r="D84" s="24"/>
      <c r="E84" s="24"/>
      <c r="F84" s="24"/>
      <c r="G84" s="24"/>
      <c r="H84" s="24"/>
      <c r="I84" s="110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02" t="s">
        <v>114</v>
      </c>
      <c r="F85" s="404"/>
      <c r="G85" s="404"/>
      <c r="H85" s="404"/>
      <c r="I85" s="117"/>
      <c r="J85" s="38"/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115</v>
      </c>
      <c r="D86" s="38"/>
      <c r="E86" s="38"/>
      <c r="F86" s="38"/>
      <c r="G86" s="38"/>
      <c r="H86" s="38"/>
      <c r="I86" s="117"/>
      <c r="J86" s="38"/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70" t="str">
        <f>E11</f>
        <v>č. 05 - Zpevněná plocha - dvorní část</v>
      </c>
      <c r="F87" s="404"/>
      <c r="G87" s="404"/>
      <c r="H87" s="404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7"/>
      <c r="J88" s="38"/>
      <c r="K88" s="38"/>
      <c r="L88" s="11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22</v>
      </c>
      <c r="D89" s="38"/>
      <c r="E89" s="38"/>
      <c r="F89" s="29" t="str">
        <f>F14</f>
        <v xml:space="preserve"> </v>
      </c>
      <c r="G89" s="38"/>
      <c r="H89" s="38"/>
      <c r="I89" s="119" t="s">
        <v>24</v>
      </c>
      <c r="J89" s="61">
        <f>IF(J14="","",J14)</f>
        <v>0</v>
      </c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17"/>
      <c r="J90" s="38"/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25</v>
      </c>
      <c r="D91" s="38"/>
      <c r="E91" s="38"/>
      <c r="F91" s="29" t="str">
        <f>E17</f>
        <v xml:space="preserve"> </v>
      </c>
      <c r="G91" s="38"/>
      <c r="H91" s="38"/>
      <c r="I91" s="119" t="s">
        <v>30</v>
      </c>
      <c r="J91" s="34" t="str">
        <f>E23</f>
        <v xml:space="preserve"> </v>
      </c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28</v>
      </c>
      <c r="D92" s="38"/>
      <c r="E92" s="38"/>
      <c r="F92" s="29" t="str">
        <f>IF(E20="","",E20)</f>
        <v>Vyplň údaj</v>
      </c>
      <c r="G92" s="38"/>
      <c r="H92" s="38"/>
      <c r="I92" s="119" t="s">
        <v>32</v>
      </c>
      <c r="J92" s="34" t="str">
        <f>E26</f>
        <v xml:space="preserve"> </v>
      </c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17"/>
      <c r="J93" s="38"/>
      <c r="K93" s="38"/>
      <c r="L93" s="11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66"/>
      <c r="B94" s="167"/>
      <c r="C94" s="168" t="s">
        <v>139</v>
      </c>
      <c r="D94" s="169" t="s">
        <v>54</v>
      </c>
      <c r="E94" s="169" t="s">
        <v>50</v>
      </c>
      <c r="F94" s="169" t="s">
        <v>51</v>
      </c>
      <c r="G94" s="169" t="s">
        <v>140</v>
      </c>
      <c r="H94" s="169" t="s">
        <v>141</v>
      </c>
      <c r="I94" s="170" t="s">
        <v>142</v>
      </c>
      <c r="J94" s="169" t="s">
        <v>119</v>
      </c>
      <c r="K94" s="171" t="s">
        <v>143</v>
      </c>
      <c r="L94" s="172"/>
      <c r="M94" s="70" t="s">
        <v>20</v>
      </c>
      <c r="N94" s="71" t="s">
        <v>39</v>
      </c>
      <c r="O94" s="71" t="s">
        <v>144</v>
      </c>
      <c r="P94" s="71" t="s">
        <v>145</v>
      </c>
      <c r="Q94" s="71" t="s">
        <v>146</v>
      </c>
      <c r="R94" s="71" t="s">
        <v>147</v>
      </c>
      <c r="S94" s="71" t="s">
        <v>148</v>
      </c>
      <c r="T94" s="72" t="s">
        <v>149</v>
      </c>
      <c r="U94" s="166"/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</row>
    <row r="95" spans="1:63" s="2" customFormat="1" ht="22.9" customHeight="1">
      <c r="A95" s="36"/>
      <c r="B95" s="37"/>
      <c r="C95" s="77" t="s">
        <v>150</v>
      </c>
      <c r="D95" s="38"/>
      <c r="E95" s="38"/>
      <c r="F95" s="38"/>
      <c r="G95" s="38"/>
      <c r="H95" s="38"/>
      <c r="I95" s="117"/>
      <c r="J95" s="173">
        <f>BK95</f>
        <v>0</v>
      </c>
      <c r="K95" s="38"/>
      <c r="L95" s="41"/>
      <c r="M95" s="73"/>
      <c r="N95" s="174"/>
      <c r="O95" s="74"/>
      <c r="P95" s="175">
        <f>P96+P199</f>
        <v>0</v>
      </c>
      <c r="Q95" s="74"/>
      <c r="R95" s="175">
        <f>R96+R199</f>
        <v>67.122808343800003</v>
      </c>
      <c r="S95" s="74"/>
      <c r="T95" s="176">
        <f>T96+T199</f>
        <v>11.45552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68</v>
      </c>
      <c r="AU95" s="19" t="s">
        <v>120</v>
      </c>
      <c r="BK95" s="177">
        <f>BK96+BK199</f>
        <v>0</v>
      </c>
    </row>
    <row r="96" spans="1:63" s="12" customFormat="1" ht="25.9" customHeight="1">
      <c r="B96" s="178"/>
      <c r="C96" s="179"/>
      <c r="D96" s="180" t="s">
        <v>68</v>
      </c>
      <c r="E96" s="181" t="s">
        <v>151</v>
      </c>
      <c r="F96" s="181" t="s">
        <v>152</v>
      </c>
      <c r="G96" s="179"/>
      <c r="H96" s="179"/>
      <c r="I96" s="182"/>
      <c r="J96" s="183">
        <f>BK96</f>
        <v>0</v>
      </c>
      <c r="K96" s="179"/>
      <c r="L96" s="184"/>
      <c r="M96" s="185"/>
      <c r="N96" s="186"/>
      <c r="O96" s="186"/>
      <c r="P96" s="187">
        <f>P97+P129+P158+P165+P193+P196</f>
        <v>0</v>
      </c>
      <c r="Q96" s="186"/>
      <c r="R96" s="187">
        <f>R97+R129+R158+R165+R193+R196</f>
        <v>66.253792923800006</v>
      </c>
      <c r="S96" s="186"/>
      <c r="T96" s="188">
        <f>T97+T129+T158+T165+T193+T196</f>
        <v>11.45552</v>
      </c>
      <c r="AR96" s="189" t="s">
        <v>76</v>
      </c>
      <c r="AT96" s="190" t="s">
        <v>68</v>
      </c>
      <c r="AU96" s="190" t="s">
        <v>69</v>
      </c>
      <c r="AY96" s="189" t="s">
        <v>153</v>
      </c>
      <c r="BK96" s="191">
        <f>BK97+BK129+BK158+BK165+BK193+BK196</f>
        <v>0</v>
      </c>
    </row>
    <row r="97" spans="1:65" s="12" customFormat="1" ht="22.9" customHeight="1">
      <c r="B97" s="178"/>
      <c r="C97" s="179"/>
      <c r="D97" s="180" t="s">
        <v>68</v>
      </c>
      <c r="E97" s="192" t="s">
        <v>76</v>
      </c>
      <c r="F97" s="192" t="s">
        <v>1217</v>
      </c>
      <c r="G97" s="179"/>
      <c r="H97" s="179"/>
      <c r="I97" s="182"/>
      <c r="J97" s="193">
        <f>BK97</f>
        <v>0</v>
      </c>
      <c r="K97" s="179"/>
      <c r="L97" s="184"/>
      <c r="M97" s="185"/>
      <c r="N97" s="186"/>
      <c r="O97" s="186"/>
      <c r="P97" s="187">
        <f>SUM(P98:P128)</f>
        <v>0</v>
      </c>
      <c r="Q97" s="186"/>
      <c r="R97" s="187">
        <f>SUM(R98:R128)</f>
        <v>2.5392000000000001</v>
      </c>
      <c r="S97" s="186"/>
      <c r="T97" s="188">
        <f>SUM(T98:T128)</f>
        <v>11.426399999999999</v>
      </c>
      <c r="AR97" s="189" t="s">
        <v>76</v>
      </c>
      <c r="AT97" s="190" t="s">
        <v>68</v>
      </c>
      <c r="AU97" s="190" t="s">
        <v>76</v>
      </c>
      <c r="AY97" s="189" t="s">
        <v>153</v>
      </c>
      <c r="BK97" s="191">
        <f>SUM(BK98:BK128)</f>
        <v>0</v>
      </c>
    </row>
    <row r="98" spans="1:65" s="2" customFormat="1" ht="48" customHeight="1">
      <c r="A98" s="36"/>
      <c r="B98" s="37"/>
      <c r="C98" s="194" t="s">
        <v>76</v>
      </c>
      <c r="D98" s="194" t="s">
        <v>155</v>
      </c>
      <c r="E98" s="195" t="s">
        <v>1218</v>
      </c>
      <c r="F98" s="196" t="s">
        <v>1219</v>
      </c>
      <c r="G98" s="197" t="s">
        <v>158</v>
      </c>
      <c r="H98" s="198">
        <v>6.3479999999999999</v>
      </c>
      <c r="I98" s="199"/>
      <c r="J98" s="200">
        <f>ROUND(I98*H98,2)</f>
        <v>0</v>
      </c>
      <c r="K98" s="196" t="s">
        <v>159</v>
      </c>
      <c r="L98" s="41"/>
      <c r="M98" s="201" t="s">
        <v>20</v>
      </c>
      <c r="N98" s="202" t="s">
        <v>40</v>
      </c>
      <c r="O98" s="66"/>
      <c r="P98" s="203">
        <f>O98*H98</f>
        <v>0</v>
      </c>
      <c r="Q98" s="203">
        <v>0</v>
      </c>
      <c r="R98" s="203">
        <f>Q98*H98</f>
        <v>0</v>
      </c>
      <c r="S98" s="203">
        <v>1.8</v>
      </c>
      <c r="T98" s="204">
        <f>S98*H98</f>
        <v>11.426399999999999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160</v>
      </c>
      <c r="AT98" s="205" t="s">
        <v>155</v>
      </c>
      <c r="AU98" s="205" t="s">
        <v>78</v>
      </c>
      <c r="AY98" s="19" t="s">
        <v>153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9" t="s">
        <v>76</v>
      </c>
      <c r="BK98" s="206">
        <f>ROUND(I98*H98,2)</f>
        <v>0</v>
      </c>
      <c r="BL98" s="19" t="s">
        <v>160</v>
      </c>
      <c r="BM98" s="205" t="s">
        <v>2231</v>
      </c>
    </row>
    <row r="99" spans="1:65" s="13" customFormat="1" ht="11.25">
      <c r="B99" s="207"/>
      <c r="C99" s="208"/>
      <c r="D99" s="209" t="s">
        <v>162</v>
      </c>
      <c r="E99" s="210" t="s">
        <v>20</v>
      </c>
      <c r="F99" s="211" t="s">
        <v>2232</v>
      </c>
      <c r="G99" s="208"/>
      <c r="H99" s="210" t="s">
        <v>20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162</v>
      </c>
      <c r="AU99" s="217" t="s">
        <v>78</v>
      </c>
      <c r="AV99" s="13" t="s">
        <v>76</v>
      </c>
      <c r="AW99" s="13" t="s">
        <v>31</v>
      </c>
      <c r="AX99" s="13" t="s">
        <v>69</v>
      </c>
      <c r="AY99" s="217" t="s">
        <v>153</v>
      </c>
    </row>
    <row r="100" spans="1:65" s="14" customFormat="1" ht="11.25">
      <c r="B100" s="218"/>
      <c r="C100" s="219"/>
      <c r="D100" s="209" t="s">
        <v>162</v>
      </c>
      <c r="E100" s="220" t="s">
        <v>20</v>
      </c>
      <c r="F100" s="221" t="s">
        <v>2233</v>
      </c>
      <c r="G100" s="219"/>
      <c r="H100" s="222">
        <v>3.94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162</v>
      </c>
      <c r="AU100" s="228" t="s">
        <v>78</v>
      </c>
      <c r="AV100" s="14" t="s">
        <v>78</v>
      </c>
      <c r="AW100" s="14" t="s">
        <v>31</v>
      </c>
      <c r="AX100" s="14" t="s">
        <v>69</v>
      </c>
      <c r="AY100" s="228" t="s">
        <v>153</v>
      </c>
    </row>
    <row r="101" spans="1:65" s="13" customFormat="1" ht="11.25">
      <c r="B101" s="207"/>
      <c r="C101" s="208"/>
      <c r="D101" s="209" t="s">
        <v>162</v>
      </c>
      <c r="E101" s="210" t="s">
        <v>20</v>
      </c>
      <c r="F101" s="211" t="s">
        <v>2234</v>
      </c>
      <c r="G101" s="208"/>
      <c r="H101" s="210" t="s">
        <v>20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162</v>
      </c>
      <c r="AU101" s="217" t="s">
        <v>78</v>
      </c>
      <c r="AV101" s="13" t="s">
        <v>76</v>
      </c>
      <c r="AW101" s="13" t="s">
        <v>31</v>
      </c>
      <c r="AX101" s="13" t="s">
        <v>69</v>
      </c>
      <c r="AY101" s="217" t="s">
        <v>153</v>
      </c>
    </row>
    <row r="102" spans="1:65" s="14" customFormat="1" ht="11.25">
      <c r="B102" s="218"/>
      <c r="C102" s="219"/>
      <c r="D102" s="209" t="s">
        <v>162</v>
      </c>
      <c r="E102" s="220" t="s">
        <v>20</v>
      </c>
      <c r="F102" s="221" t="s">
        <v>2235</v>
      </c>
      <c r="G102" s="219"/>
      <c r="H102" s="222">
        <v>1.1379999999999999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162</v>
      </c>
      <c r="AU102" s="228" t="s">
        <v>78</v>
      </c>
      <c r="AV102" s="14" t="s">
        <v>78</v>
      </c>
      <c r="AW102" s="14" t="s">
        <v>31</v>
      </c>
      <c r="AX102" s="14" t="s">
        <v>69</v>
      </c>
      <c r="AY102" s="228" t="s">
        <v>153</v>
      </c>
    </row>
    <row r="103" spans="1:65" s="15" customFormat="1" ht="11.25">
      <c r="B103" s="229"/>
      <c r="C103" s="230"/>
      <c r="D103" s="209" t="s">
        <v>162</v>
      </c>
      <c r="E103" s="231" t="s">
        <v>20</v>
      </c>
      <c r="F103" s="232" t="s">
        <v>173</v>
      </c>
      <c r="G103" s="230"/>
      <c r="H103" s="233">
        <v>5.0780000000000003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162</v>
      </c>
      <c r="AU103" s="239" t="s">
        <v>78</v>
      </c>
      <c r="AV103" s="15" t="s">
        <v>92</v>
      </c>
      <c r="AW103" s="15" t="s">
        <v>31</v>
      </c>
      <c r="AX103" s="15" t="s">
        <v>69</v>
      </c>
      <c r="AY103" s="239" t="s">
        <v>153</v>
      </c>
    </row>
    <row r="104" spans="1:65" s="13" customFormat="1" ht="11.25">
      <c r="B104" s="207"/>
      <c r="C104" s="208"/>
      <c r="D104" s="209" t="s">
        <v>162</v>
      </c>
      <c r="E104" s="210" t="s">
        <v>20</v>
      </c>
      <c r="F104" s="211" t="s">
        <v>761</v>
      </c>
      <c r="G104" s="208"/>
      <c r="H104" s="210" t="s">
        <v>20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162</v>
      </c>
      <c r="AU104" s="217" t="s">
        <v>78</v>
      </c>
      <c r="AV104" s="13" t="s">
        <v>76</v>
      </c>
      <c r="AW104" s="13" t="s">
        <v>31</v>
      </c>
      <c r="AX104" s="13" t="s">
        <v>69</v>
      </c>
      <c r="AY104" s="217" t="s">
        <v>153</v>
      </c>
    </row>
    <row r="105" spans="1:65" s="14" customFormat="1" ht="11.25">
      <c r="B105" s="218"/>
      <c r="C105" s="219"/>
      <c r="D105" s="209" t="s">
        <v>162</v>
      </c>
      <c r="E105" s="220" t="s">
        <v>20</v>
      </c>
      <c r="F105" s="221" t="s">
        <v>2236</v>
      </c>
      <c r="G105" s="219"/>
      <c r="H105" s="222">
        <v>1.27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162</v>
      </c>
      <c r="AU105" s="228" t="s">
        <v>78</v>
      </c>
      <c r="AV105" s="14" t="s">
        <v>78</v>
      </c>
      <c r="AW105" s="14" t="s">
        <v>31</v>
      </c>
      <c r="AX105" s="14" t="s">
        <v>69</v>
      </c>
      <c r="AY105" s="228" t="s">
        <v>153</v>
      </c>
    </row>
    <row r="106" spans="1:65" s="16" customFormat="1" ht="11.25">
      <c r="B106" s="240"/>
      <c r="C106" s="241"/>
      <c r="D106" s="209" t="s">
        <v>162</v>
      </c>
      <c r="E106" s="242" t="s">
        <v>20</v>
      </c>
      <c r="F106" s="243" t="s">
        <v>176</v>
      </c>
      <c r="G106" s="241"/>
      <c r="H106" s="244">
        <v>6.3479999999999999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162</v>
      </c>
      <c r="AU106" s="250" t="s">
        <v>78</v>
      </c>
      <c r="AV106" s="16" t="s">
        <v>160</v>
      </c>
      <c r="AW106" s="16" t="s">
        <v>31</v>
      </c>
      <c r="AX106" s="16" t="s">
        <v>76</v>
      </c>
      <c r="AY106" s="250" t="s">
        <v>153</v>
      </c>
    </row>
    <row r="107" spans="1:65" s="2" customFormat="1" ht="36" customHeight="1">
      <c r="A107" s="36"/>
      <c r="B107" s="37"/>
      <c r="C107" s="194" t="s">
        <v>78</v>
      </c>
      <c r="D107" s="194" t="s">
        <v>155</v>
      </c>
      <c r="E107" s="195" t="s">
        <v>2237</v>
      </c>
      <c r="F107" s="196" t="s">
        <v>2238</v>
      </c>
      <c r="G107" s="197" t="s">
        <v>158</v>
      </c>
      <c r="H107" s="198">
        <v>6.3479999999999999</v>
      </c>
      <c r="I107" s="199"/>
      <c r="J107" s="200">
        <f>ROUND(I107*H107,2)</f>
        <v>0</v>
      </c>
      <c r="K107" s="196" t="s">
        <v>159</v>
      </c>
      <c r="L107" s="41"/>
      <c r="M107" s="201" t="s">
        <v>20</v>
      </c>
      <c r="N107" s="202" t="s">
        <v>40</v>
      </c>
      <c r="O107" s="66"/>
      <c r="P107" s="203">
        <f>O107*H107</f>
        <v>0</v>
      </c>
      <c r="Q107" s="203">
        <v>0.4</v>
      </c>
      <c r="R107" s="203">
        <f>Q107*H107</f>
        <v>2.5392000000000001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160</v>
      </c>
      <c r="AT107" s="205" t="s">
        <v>155</v>
      </c>
      <c r="AU107" s="205" t="s">
        <v>78</v>
      </c>
      <c r="AY107" s="19" t="s">
        <v>153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9" t="s">
        <v>76</v>
      </c>
      <c r="BK107" s="206">
        <f>ROUND(I107*H107,2)</f>
        <v>0</v>
      </c>
      <c r="BL107" s="19" t="s">
        <v>160</v>
      </c>
      <c r="BM107" s="205" t="s">
        <v>2239</v>
      </c>
    </row>
    <row r="108" spans="1:65" s="13" customFormat="1" ht="11.25">
      <c r="B108" s="207"/>
      <c r="C108" s="208"/>
      <c r="D108" s="209" t="s">
        <v>162</v>
      </c>
      <c r="E108" s="210" t="s">
        <v>20</v>
      </c>
      <c r="F108" s="211" t="s">
        <v>2232</v>
      </c>
      <c r="G108" s="208"/>
      <c r="H108" s="210" t="s">
        <v>20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162</v>
      </c>
      <c r="AU108" s="217" t="s">
        <v>78</v>
      </c>
      <c r="AV108" s="13" t="s">
        <v>76</v>
      </c>
      <c r="AW108" s="13" t="s">
        <v>31</v>
      </c>
      <c r="AX108" s="13" t="s">
        <v>69</v>
      </c>
      <c r="AY108" s="217" t="s">
        <v>153</v>
      </c>
    </row>
    <row r="109" spans="1:65" s="14" customFormat="1" ht="11.25">
      <c r="B109" s="218"/>
      <c r="C109" s="219"/>
      <c r="D109" s="209" t="s">
        <v>162</v>
      </c>
      <c r="E109" s="220" t="s">
        <v>20</v>
      </c>
      <c r="F109" s="221" t="s">
        <v>2233</v>
      </c>
      <c r="G109" s="219"/>
      <c r="H109" s="222">
        <v>3.94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162</v>
      </c>
      <c r="AU109" s="228" t="s">
        <v>78</v>
      </c>
      <c r="AV109" s="14" t="s">
        <v>78</v>
      </c>
      <c r="AW109" s="14" t="s">
        <v>31</v>
      </c>
      <c r="AX109" s="14" t="s">
        <v>69</v>
      </c>
      <c r="AY109" s="228" t="s">
        <v>153</v>
      </c>
    </row>
    <row r="110" spans="1:65" s="13" customFormat="1" ht="11.25">
      <c r="B110" s="207"/>
      <c r="C110" s="208"/>
      <c r="D110" s="209" t="s">
        <v>162</v>
      </c>
      <c r="E110" s="210" t="s">
        <v>20</v>
      </c>
      <c r="F110" s="211" t="s">
        <v>2234</v>
      </c>
      <c r="G110" s="208"/>
      <c r="H110" s="210" t="s">
        <v>20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162</v>
      </c>
      <c r="AU110" s="217" t="s">
        <v>78</v>
      </c>
      <c r="AV110" s="13" t="s">
        <v>76</v>
      </c>
      <c r="AW110" s="13" t="s">
        <v>31</v>
      </c>
      <c r="AX110" s="13" t="s">
        <v>69</v>
      </c>
      <c r="AY110" s="217" t="s">
        <v>153</v>
      </c>
    </row>
    <row r="111" spans="1:65" s="14" customFormat="1" ht="11.25">
      <c r="B111" s="218"/>
      <c r="C111" s="219"/>
      <c r="D111" s="209" t="s">
        <v>162</v>
      </c>
      <c r="E111" s="220" t="s">
        <v>20</v>
      </c>
      <c r="F111" s="221" t="s">
        <v>2235</v>
      </c>
      <c r="G111" s="219"/>
      <c r="H111" s="222">
        <v>1.1379999999999999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162</v>
      </c>
      <c r="AU111" s="228" t="s">
        <v>78</v>
      </c>
      <c r="AV111" s="14" t="s">
        <v>78</v>
      </c>
      <c r="AW111" s="14" t="s">
        <v>31</v>
      </c>
      <c r="AX111" s="14" t="s">
        <v>69</v>
      </c>
      <c r="AY111" s="228" t="s">
        <v>153</v>
      </c>
    </row>
    <row r="112" spans="1:65" s="15" customFormat="1" ht="11.25">
      <c r="B112" s="229"/>
      <c r="C112" s="230"/>
      <c r="D112" s="209" t="s">
        <v>162</v>
      </c>
      <c r="E112" s="231" t="s">
        <v>20</v>
      </c>
      <c r="F112" s="232" t="s">
        <v>173</v>
      </c>
      <c r="G112" s="230"/>
      <c r="H112" s="233">
        <v>5.0780000000000003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162</v>
      </c>
      <c r="AU112" s="239" t="s">
        <v>78</v>
      </c>
      <c r="AV112" s="15" t="s">
        <v>92</v>
      </c>
      <c r="AW112" s="15" t="s">
        <v>31</v>
      </c>
      <c r="AX112" s="15" t="s">
        <v>69</v>
      </c>
      <c r="AY112" s="239" t="s">
        <v>153</v>
      </c>
    </row>
    <row r="113" spans="1:65" s="13" customFormat="1" ht="11.25">
      <c r="B113" s="207"/>
      <c r="C113" s="208"/>
      <c r="D113" s="209" t="s">
        <v>162</v>
      </c>
      <c r="E113" s="210" t="s">
        <v>20</v>
      </c>
      <c r="F113" s="211" t="s">
        <v>761</v>
      </c>
      <c r="G113" s="208"/>
      <c r="H113" s="210" t="s">
        <v>20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162</v>
      </c>
      <c r="AU113" s="217" t="s">
        <v>78</v>
      </c>
      <c r="AV113" s="13" t="s">
        <v>76</v>
      </c>
      <c r="AW113" s="13" t="s">
        <v>31</v>
      </c>
      <c r="AX113" s="13" t="s">
        <v>69</v>
      </c>
      <c r="AY113" s="217" t="s">
        <v>153</v>
      </c>
    </row>
    <row r="114" spans="1:65" s="14" customFormat="1" ht="11.25">
      <c r="B114" s="218"/>
      <c r="C114" s="219"/>
      <c r="D114" s="209" t="s">
        <v>162</v>
      </c>
      <c r="E114" s="220" t="s">
        <v>20</v>
      </c>
      <c r="F114" s="221" t="s">
        <v>2236</v>
      </c>
      <c r="G114" s="219"/>
      <c r="H114" s="222">
        <v>1.27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162</v>
      </c>
      <c r="AU114" s="228" t="s">
        <v>78</v>
      </c>
      <c r="AV114" s="14" t="s">
        <v>78</v>
      </c>
      <c r="AW114" s="14" t="s">
        <v>31</v>
      </c>
      <c r="AX114" s="14" t="s">
        <v>69</v>
      </c>
      <c r="AY114" s="228" t="s">
        <v>153</v>
      </c>
    </row>
    <row r="115" spans="1:65" s="16" customFormat="1" ht="11.25">
      <c r="B115" s="240"/>
      <c r="C115" s="241"/>
      <c r="D115" s="209" t="s">
        <v>162</v>
      </c>
      <c r="E115" s="242" t="s">
        <v>20</v>
      </c>
      <c r="F115" s="243" t="s">
        <v>176</v>
      </c>
      <c r="G115" s="241"/>
      <c r="H115" s="244">
        <v>6.3479999999999999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162</v>
      </c>
      <c r="AU115" s="250" t="s">
        <v>78</v>
      </c>
      <c r="AV115" s="16" t="s">
        <v>160</v>
      </c>
      <c r="AW115" s="16" t="s">
        <v>31</v>
      </c>
      <c r="AX115" s="16" t="s">
        <v>76</v>
      </c>
      <c r="AY115" s="250" t="s">
        <v>153</v>
      </c>
    </row>
    <row r="116" spans="1:65" s="2" customFormat="1" ht="36" customHeight="1">
      <c r="A116" s="36"/>
      <c r="B116" s="37"/>
      <c r="C116" s="194" t="s">
        <v>92</v>
      </c>
      <c r="D116" s="194" t="s">
        <v>155</v>
      </c>
      <c r="E116" s="195" t="s">
        <v>2240</v>
      </c>
      <c r="F116" s="196" t="s">
        <v>2241</v>
      </c>
      <c r="G116" s="197" t="s">
        <v>158</v>
      </c>
      <c r="H116" s="198">
        <v>27.818000000000001</v>
      </c>
      <c r="I116" s="199"/>
      <c r="J116" s="200">
        <f>ROUND(I116*H116,2)</f>
        <v>0</v>
      </c>
      <c r="K116" s="196" t="s">
        <v>159</v>
      </c>
      <c r="L116" s="41"/>
      <c r="M116" s="201" t="s">
        <v>20</v>
      </c>
      <c r="N116" s="202" t="s">
        <v>40</v>
      </c>
      <c r="O116" s="66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160</v>
      </c>
      <c r="AT116" s="205" t="s">
        <v>155</v>
      </c>
      <c r="AU116" s="205" t="s">
        <v>78</v>
      </c>
      <c r="AY116" s="19" t="s">
        <v>153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9" t="s">
        <v>76</v>
      </c>
      <c r="BK116" s="206">
        <f>ROUND(I116*H116,2)</f>
        <v>0</v>
      </c>
      <c r="BL116" s="19" t="s">
        <v>160</v>
      </c>
      <c r="BM116" s="205" t="s">
        <v>2242</v>
      </c>
    </row>
    <row r="117" spans="1:65" s="13" customFormat="1" ht="11.25">
      <c r="B117" s="207"/>
      <c r="C117" s="208"/>
      <c r="D117" s="209" t="s">
        <v>162</v>
      </c>
      <c r="E117" s="210" t="s">
        <v>20</v>
      </c>
      <c r="F117" s="211" t="s">
        <v>2232</v>
      </c>
      <c r="G117" s="208"/>
      <c r="H117" s="210" t="s">
        <v>20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162</v>
      </c>
      <c r="AU117" s="217" t="s">
        <v>78</v>
      </c>
      <c r="AV117" s="13" t="s">
        <v>76</v>
      </c>
      <c r="AW117" s="13" t="s">
        <v>31</v>
      </c>
      <c r="AX117" s="13" t="s">
        <v>69</v>
      </c>
      <c r="AY117" s="217" t="s">
        <v>153</v>
      </c>
    </row>
    <row r="118" spans="1:65" s="14" customFormat="1" ht="11.25">
      <c r="B118" s="218"/>
      <c r="C118" s="219"/>
      <c r="D118" s="209" t="s">
        <v>162</v>
      </c>
      <c r="E118" s="220" t="s">
        <v>20</v>
      </c>
      <c r="F118" s="221" t="s">
        <v>2243</v>
      </c>
      <c r="G118" s="219"/>
      <c r="H118" s="222">
        <v>22.254000000000001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162</v>
      </c>
      <c r="AU118" s="228" t="s">
        <v>78</v>
      </c>
      <c r="AV118" s="14" t="s">
        <v>78</v>
      </c>
      <c r="AW118" s="14" t="s">
        <v>31</v>
      </c>
      <c r="AX118" s="14" t="s">
        <v>69</v>
      </c>
      <c r="AY118" s="228" t="s">
        <v>153</v>
      </c>
    </row>
    <row r="119" spans="1:65" s="13" customFormat="1" ht="11.25">
      <c r="B119" s="207"/>
      <c r="C119" s="208"/>
      <c r="D119" s="209" t="s">
        <v>162</v>
      </c>
      <c r="E119" s="210" t="s">
        <v>20</v>
      </c>
      <c r="F119" s="211" t="s">
        <v>761</v>
      </c>
      <c r="G119" s="208"/>
      <c r="H119" s="210" t="s">
        <v>20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162</v>
      </c>
      <c r="AU119" s="217" t="s">
        <v>78</v>
      </c>
      <c r="AV119" s="13" t="s">
        <v>76</v>
      </c>
      <c r="AW119" s="13" t="s">
        <v>31</v>
      </c>
      <c r="AX119" s="13" t="s">
        <v>69</v>
      </c>
      <c r="AY119" s="217" t="s">
        <v>153</v>
      </c>
    </row>
    <row r="120" spans="1:65" s="14" customFormat="1" ht="11.25">
      <c r="B120" s="218"/>
      <c r="C120" s="219"/>
      <c r="D120" s="209" t="s">
        <v>162</v>
      </c>
      <c r="E120" s="220" t="s">
        <v>20</v>
      </c>
      <c r="F120" s="221" t="s">
        <v>2244</v>
      </c>
      <c r="G120" s="219"/>
      <c r="H120" s="222">
        <v>5.5640000000000001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162</v>
      </c>
      <c r="AU120" s="228" t="s">
        <v>78</v>
      </c>
      <c r="AV120" s="14" t="s">
        <v>78</v>
      </c>
      <c r="AW120" s="14" t="s">
        <v>31</v>
      </c>
      <c r="AX120" s="14" t="s">
        <v>69</v>
      </c>
      <c r="AY120" s="228" t="s">
        <v>153</v>
      </c>
    </row>
    <row r="121" spans="1:65" s="16" customFormat="1" ht="11.25">
      <c r="B121" s="240"/>
      <c r="C121" s="241"/>
      <c r="D121" s="209" t="s">
        <v>162</v>
      </c>
      <c r="E121" s="242" t="s">
        <v>20</v>
      </c>
      <c r="F121" s="243" t="s">
        <v>176</v>
      </c>
      <c r="G121" s="241"/>
      <c r="H121" s="244">
        <v>27.818000000000001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162</v>
      </c>
      <c r="AU121" s="250" t="s">
        <v>78</v>
      </c>
      <c r="AV121" s="16" t="s">
        <v>160</v>
      </c>
      <c r="AW121" s="16" t="s">
        <v>31</v>
      </c>
      <c r="AX121" s="16" t="s">
        <v>76</v>
      </c>
      <c r="AY121" s="250" t="s">
        <v>153</v>
      </c>
    </row>
    <row r="122" spans="1:65" s="2" customFormat="1" ht="36" customHeight="1">
      <c r="A122" s="36"/>
      <c r="B122" s="37"/>
      <c r="C122" s="194" t="s">
        <v>160</v>
      </c>
      <c r="D122" s="194" t="s">
        <v>155</v>
      </c>
      <c r="E122" s="195" t="s">
        <v>2245</v>
      </c>
      <c r="F122" s="196" t="s">
        <v>2246</v>
      </c>
      <c r="G122" s="197" t="s">
        <v>158</v>
      </c>
      <c r="H122" s="198">
        <v>33.381</v>
      </c>
      <c r="I122" s="199"/>
      <c r="J122" s="200">
        <f>ROUND(I122*H122,2)</f>
        <v>0</v>
      </c>
      <c r="K122" s="196" t="s">
        <v>159</v>
      </c>
      <c r="L122" s="41"/>
      <c r="M122" s="201" t="s">
        <v>20</v>
      </c>
      <c r="N122" s="202" t="s">
        <v>40</v>
      </c>
      <c r="O122" s="66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160</v>
      </c>
      <c r="AT122" s="205" t="s">
        <v>155</v>
      </c>
      <c r="AU122" s="205" t="s">
        <v>78</v>
      </c>
      <c r="AY122" s="19" t="s">
        <v>153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9" t="s">
        <v>76</v>
      </c>
      <c r="BK122" s="206">
        <f>ROUND(I122*H122,2)</f>
        <v>0</v>
      </c>
      <c r="BL122" s="19" t="s">
        <v>160</v>
      </c>
      <c r="BM122" s="205" t="s">
        <v>2247</v>
      </c>
    </row>
    <row r="123" spans="1:65" s="13" customFormat="1" ht="11.25">
      <c r="B123" s="207"/>
      <c r="C123" s="208"/>
      <c r="D123" s="209" t="s">
        <v>162</v>
      </c>
      <c r="E123" s="210" t="s">
        <v>20</v>
      </c>
      <c r="F123" s="211" t="s">
        <v>2232</v>
      </c>
      <c r="G123" s="208"/>
      <c r="H123" s="210" t="s">
        <v>20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162</v>
      </c>
      <c r="AU123" s="217" t="s">
        <v>78</v>
      </c>
      <c r="AV123" s="13" t="s">
        <v>76</v>
      </c>
      <c r="AW123" s="13" t="s">
        <v>31</v>
      </c>
      <c r="AX123" s="13" t="s">
        <v>69</v>
      </c>
      <c r="AY123" s="217" t="s">
        <v>153</v>
      </c>
    </row>
    <row r="124" spans="1:65" s="14" customFormat="1" ht="11.25">
      <c r="B124" s="218"/>
      <c r="C124" s="219"/>
      <c r="D124" s="209" t="s">
        <v>162</v>
      </c>
      <c r="E124" s="220" t="s">
        <v>20</v>
      </c>
      <c r="F124" s="221" t="s">
        <v>2248</v>
      </c>
      <c r="G124" s="219"/>
      <c r="H124" s="222">
        <v>26.704999999999998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162</v>
      </c>
      <c r="AU124" s="228" t="s">
        <v>78</v>
      </c>
      <c r="AV124" s="14" t="s">
        <v>78</v>
      </c>
      <c r="AW124" s="14" t="s">
        <v>31</v>
      </c>
      <c r="AX124" s="14" t="s">
        <v>69</v>
      </c>
      <c r="AY124" s="228" t="s">
        <v>153</v>
      </c>
    </row>
    <row r="125" spans="1:65" s="13" customFormat="1" ht="11.25">
      <c r="B125" s="207"/>
      <c r="C125" s="208"/>
      <c r="D125" s="209" t="s">
        <v>162</v>
      </c>
      <c r="E125" s="210" t="s">
        <v>20</v>
      </c>
      <c r="F125" s="211" t="s">
        <v>761</v>
      </c>
      <c r="G125" s="208"/>
      <c r="H125" s="210" t="s">
        <v>20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162</v>
      </c>
      <c r="AU125" s="217" t="s">
        <v>78</v>
      </c>
      <c r="AV125" s="13" t="s">
        <v>76</v>
      </c>
      <c r="AW125" s="13" t="s">
        <v>31</v>
      </c>
      <c r="AX125" s="13" t="s">
        <v>69</v>
      </c>
      <c r="AY125" s="217" t="s">
        <v>153</v>
      </c>
    </row>
    <row r="126" spans="1:65" s="14" customFormat="1" ht="11.25">
      <c r="B126" s="218"/>
      <c r="C126" s="219"/>
      <c r="D126" s="209" t="s">
        <v>162</v>
      </c>
      <c r="E126" s="220" t="s">
        <v>20</v>
      </c>
      <c r="F126" s="221" t="s">
        <v>2249</v>
      </c>
      <c r="G126" s="219"/>
      <c r="H126" s="222">
        <v>6.6760000000000002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162</v>
      </c>
      <c r="AU126" s="228" t="s">
        <v>78</v>
      </c>
      <c r="AV126" s="14" t="s">
        <v>78</v>
      </c>
      <c r="AW126" s="14" t="s">
        <v>31</v>
      </c>
      <c r="AX126" s="14" t="s">
        <v>69</v>
      </c>
      <c r="AY126" s="228" t="s">
        <v>153</v>
      </c>
    </row>
    <row r="127" spans="1:65" s="16" customFormat="1" ht="11.25">
      <c r="B127" s="240"/>
      <c r="C127" s="241"/>
      <c r="D127" s="209" t="s">
        <v>162</v>
      </c>
      <c r="E127" s="242" t="s">
        <v>20</v>
      </c>
      <c r="F127" s="243" t="s">
        <v>176</v>
      </c>
      <c r="G127" s="241"/>
      <c r="H127" s="244">
        <v>33.381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162</v>
      </c>
      <c r="AU127" s="250" t="s">
        <v>78</v>
      </c>
      <c r="AV127" s="16" t="s">
        <v>160</v>
      </c>
      <c r="AW127" s="16" t="s">
        <v>31</v>
      </c>
      <c r="AX127" s="16" t="s">
        <v>76</v>
      </c>
      <c r="AY127" s="250" t="s">
        <v>153</v>
      </c>
    </row>
    <row r="128" spans="1:65" s="2" customFormat="1" ht="16.5" customHeight="1">
      <c r="A128" s="36"/>
      <c r="B128" s="37"/>
      <c r="C128" s="194" t="s">
        <v>193</v>
      </c>
      <c r="D128" s="194" t="s">
        <v>155</v>
      </c>
      <c r="E128" s="195" t="s">
        <v>2250</v>
      </c>
      <c r="F128" s="196" t="s">
        <v>2251</v>
      </c>
      <c r="G128" s="197" t="s">
        <v>736</v>
      </c>
      <c r="H128" s="198">
        <v>1</v>
      </c>
      <c r="I128" s="199"/>
      <c r="J128" s="200">
        <f>ROUND(I128*H128,2)</f>
        <v>0</v>
      </c>
      <c r="K128" s="196" t="s">
        <v>20</v>
      </c>
      <c r="L128" s="41"/>
      <c r="M128" s="201" t="s">
        <v>20</v>
      </c>
      <c r="N128" s="202" t="s">
        <v>40</v>
      </c>
      <c r="O128" s="66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304</v>
      </c>
      <c r="AT128" s="205" t="s">
        <v>155</v>
      </c>
      <c r="AU128" s="205" t="s">
        <v>78</v>
      </c>
      <c r="AY128" s="19" t="s">
        <v>153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9" t="s">
        <v>76</v>
      </c>
      <c r="BK128" s="206">
        <f>ROUND(I128*H128,2)</f>
        <v>0</v>
      </c>
      <c r="BL128" s="19" t="s">
        <v>304</v>
      </c>
      <c r="BM128" s="205" t="s">
        <v>2252</v>
      </c>
    </row>
    <row r="129" spans="1:65" s="12" customFormat="1" ht="22.9" customHeight="1">
      <c r="B129" s="178"/>
      <c r="C129" s="179"/>
      <c r="D129" s="180" t="s">
        <v>68</v>
      </c>
      <c r="E129" s="192" t="s">
        <v>193</v>
      </c>
      <c r="F129" s="192" t="s">
        <v>1247</v>
      </c>
      <c r="G129" s="179"/>
      <c r="H129" s="179"/>
      <c r="I129" s="182"/>
      <c r="J129" s="193">
        <f>BK129</f>
        <v>0</v>
      </c>
      <c r="K129" s="179"/>
      <c r="L129" s="184"/>
      <c r="M129" s="185"/>
      <c r="N129" s="186"/>
      <c r="O129" s="186"/>
      <c r="P129" s="187">
        <f>SUM(P130:P157)</f>
        <v>0</v>
      </c>
      <c r="Q129" s="186"/>
      <c r="R129" s="187">
        <f>SUM(R130:R157)</f>
        <v>27.898168999999999</v>
      </c>
      <c r="S129" s="186"/>
      <c r="T129" s="188">
        <f>SUM(T130:T157)</f>
        <v>0</v>
      </c>
      <c r="AR129" s="189" t="s">
        <v>76</v>
      </c>
      <c r="AT129" s="190" t="s">
        <v>68</v>
      </c>
      <c r="AU129" s="190" t="s">
        <v>76</v>
      </c>
      <c r="AY129" s="189" t="s">
        <v>153</v>
      </c>
      <c r="BK129" s="191">
        <f>SUM(BK130:BK157)</f>
        <v>0</v>
      </c>
    </row>
    <row r="130" spans="1:65" s="2" customFormat="1" ht="36" customHeight="1">
      <c r="A130" s="36"/>
      <c r="B130" s="37"/>
      <c r="C130" s="194" t="s">
        <v>198</v>
      </c>
      <c r="D130" s="194" t="s">
        <v>155</v>
      </c>
      <c r="E130" s="195" t="s">
        <v>2253</v>
      </c>
      <c r="F130" s="196" t="s">
        <v>2254</v>
      </c>
      <c r="G130" s="197" t="s">
        <v>208</v>
      </c>
      <c r="H130" s="198">
        <v>213.88800000000001</v>
      </c>
      <c r="I130" s="199"/>
      <c r="J130" s="200">
        <f>ROUND(I130*H130,2)</f>
        <v>0</v>
      </c>
      <c r="K130" s="196" t="s">
        <v>159</v>
      </c>
      <c r="L130" s="41"/>
      <c r="M130" s="201" t="s">
        <v>20</v>
      </c>
      <c r="N130" s="202" t="s">
        <v>40</v>
      </c>
      <c r="O130" s="66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160</v>
      </c>
      <c r="AT130" s="205" t="s">
        <v>155</v>
      </c>
      <c r="AU130" s="205" t="s">
        <v>78</v>
      </c>
      <c r="AY130" s="19" t="s">
        <v>153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9" t="s">
        <v>76</v>
      </c>
      <c r="BK130" s="206">
        <f>ROUND(I130*H130,2)</f>
        <v>0</v>
      </c>
      <c r="BL130" s="19" t="s">
        <v>160</v>
      </c>
      <c r="BM130" s="205" t="s">
        <v>2255</v>
      </c>
    </row>
    <row r="131" spans="1:65" s="13" customFormat="1" ht="11.25">
      <c r="B131" s="207"/>
      <c r="C131" s="208"/>
      <c r="D131" s="209" t="s">
        <v>162</v>
      </c>
      <c r="E131" s="210" t="s">
        <v>20</v>
      </c>
      <c r="F131" s="211" t="s">
        <v>2232</v>
      </c>
      <c r="G131" s="208"/>
      <c r="H131" s="210" t="s">
        <v>20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162</v>
      </c>
      <c r="AU131" s="217" t="s">
        <v>78</v>
      </c>
      <c r="AV131" s="13" t="s">
        <v>76</v>
      </c>
      <c r="AW131" s="13" t="s">
        <v>31</v>
      </c>
      <c r="AX131" s="13" t="s">
        <v>69</v>
      </c>
      <c r="AY131" s="217" t="s">
        <v>153</v>
      </c>
    </row>
    <row r="132" spans="1:65" s="14" customFormat="1" ht="11.25">
      <c r="B132" s="218"/>
      <c r="C132" s="219"/>
      <c r="D132" s="209" t="s">
        <v>162</v>
      </c>
      <c r="E132" s="220" t="s">
        <v>20</v>
      </c>
      <c r="F132" s="221" t="s">
        <v>2256</v>
      </c>
      <c r="G132" s="219"/>
      <c r="H132" s="222">
        <v>148.36000000000001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162</v>
      </c>
      <c r="AU132" s="228" t="s">
        <v>78</v>
      </c>
      <c r="AV132" s="14" t="s">
        <v>78</v>
      </c>
      <c r="AW132" s="14" t="s">
        <v>31</v>
      </c>
      <c r="AX132" s="14" t="s">
        <v>69</v>
      </c>
      <c r="AY132" s="228" t="s">
        <v>153</v>
      </c>
    </row>
    <row r="133" spans="1:65" s="13" customFormat="1" ht="11.25">
      <c r="B133" s="207"/>
      <c r="C133" s="208"/>
      <c r="D133" s="209" t="s">
        <v>162</v>
      </c>
      <c r="E133" s="210" t="s">
        <v>20</v>
      </c>
      <c r="F133" s="211" t="s">
        <v>2234</v>
      </c>
      <c r="G133" s="208"/>
      <c r="H133" s="210" t="s">
        <v>20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162</v>
      </c>
      <c r="AU133" s="217" t="s">
        <v>78</v>
      </c>
      <c r="AV133" s="13" t="s">
        <v>76</v>
      </c>
      <c r="AW133" s="13" t="s">
        <v>31</v>
      </c>
      <c r="AX133" s="13" t="s">
        <v>69</v>
      </c>
      <c r="AY133" s="217" t="s">
        <v>153</v>
      </c>
    </row>
    <row r="134" spans="1:65" s="14" customFormat="1" ht="11.25">
      <c r="B134" s="218"/>
      <c r="C134" s="219"/>
      <c r="D134" s="209" t="s">
        <v>162</v>
      </c>
      <c r="E134" s="220" t="s">
        <v>20</v>
      </c>
      <c r="F134" s="221" t="s">
        <v>2257</v>
      </c>
      <c r="G134" s="219"/>
      <c r="H134" s="222">
        <v>22.75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162</v>
      </c>
      <c r="AU134" s="228" t="s">
        <v>78</v>
      </c>
      <c r="AV134" s="14" t="s">
        <v>78</v>
      </c>
      <c r="AW134" s="14" t="s">
        <v>31</v>
      </c>
      <c r="AX134" s="14" t="s">
        <v>69</v>
      </c>
      <c r="AY134" s="228" t="s">
        <v>153</v>
      </c>
    </row>
    <row r="135" spans="1:65" s="15" customFormat="1" ht="11.25">
      <c r="B135" s="229"/>
      <c r="C135" s="230"/>
      <c r="D135" s="209" t="s">
        <v>162</v>
      </c>
      <c r="E135" s="231" t="s">
        <v>20</v>
      </c>
      <c r="F135" s="232" t="s">
        <v>173</v>
      </c>
      <c r="G135" s="230"/>
      <c r="H135" s="233">
        <v>171.11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162</v>
      </c>
      <c r="AU135" s="239" t="s">
        <v>78</v>
      </c>
      <c r="AV135" s="15" t="s">
        <v>92</v>
      </c>
      <c r="AW135" s="15" t="s">
        <v>31</v>
      </c>
      <c r="AX135" s="15" t="s">
        <v>69</v>
      </c>
      <c r="AY135" s="239" t="s">
        <v>153</v>
      </c>
    </row>
    <row r="136" spans="1:65" s="13" customFormat="1" ht="11.25">
      <c r="B136" s="207"/>
      <c r="C136" s="208"/>
      <c r="D136" s="209" t="s">
        <v>162</v>
      </c>
      <c r="E136" s="210" t="s">
        <v>20</v>
      </c>
      <c r="F136" s="211" t="s">
        <v>761</v>
      </c>
      <c r="G136" s="208"/>
      <c r="H136" s="210" t="s">
        <v>20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162</v>
      </c>
      <c r="AU136" s="217" t="s">
        <v>78</v>
      </c>
      <c r="AV136" s="13" t="s">
        <v>76</v>
      </c>
      <c r="AW136" s="13" t="s">
        <v>31</v>
      </c>
      <c r="AX136" s="13" t="s">
        <v>69</v>
      </c>
      <c r="AY136" s="217" t="s">
        <v>153</v>
      </c>
    </row>
    <row r="137" spans="1:65" s="14" customFormat="1" ht="11.25">
      <c r="B137" s="218"/>
      <c r="C137" s="219"/>
      <c r="D137" s="209" t="s">
        <v>162</v>
      </c>
      <c r="E137" s="220" t="s">
        <v>20</v>
      </c>
      <c r="F137" s="221" t="s">
        <v>2258</v>
      </c>
      <c r="G137" s="219"/>
      <c r="H137" s="222">
        <v>42.777999999999999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162</v>
      </c>
      <c r="AU137" s="228" t="s">
        <v>78</v>
      </c>
      <c r="AV137" s="14" t="s">
        <v>78</v>
      </c>
      <c r="AW137" s="14" t="s">
        <v>31</v>
      </c>
      <c r="AX137" s="14" t="s">
        <v>69</v>
      </c>
      <c r="AY137" s="228" t="s">
        <v>153</v>
      </c>
    </row>
    <row r="138" spans="1:65" s="16" customFormat="1" ht="11.25">
      <c r="B138" s="240"/>
      <c r="C138" s="241"/>
      <c r="D138" s="209" t="s">
        <v>162</v>
      </c>
      <c r="E138" s="242" t="s">
        <v>20</v>
      </c>
      <c r="F138" s="243" t="s">
        <v>176</v>
      </c>
      <c r="G138" s="241"/>
      <c r="H138" s="244">
        <v>213.88800000000001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162</v>
      </c>
      <c r="AU138" s="250" t="s">
        <v>78</v>
      </c>
      <c r="AV138" s="16" t="s">
        <v>160</v>
      </c>
      <c r="AW138" s="16" t="s">
        <v>31</v>
      </c>
      <c r="AX138" s="16" t="s">
        <v>76</v>
      </c>
      <c r="AY138" s="250" t="s">
        <v>153</v>
      </c>
    </row>
    <row r="139" spans="1:65" s="2" customFormat="1" ht="72" customHeight="1">
      <c r="A139" s="36"/>
      <c r="B139" s="37"/>
      <c r="C139" s="194" t="s">
        <v>205</v>
      </c>
      <c r="D139" s="194" t="s">
        <v>155</v>
      </c>
      <c r="E139" s="195" t="s">
        <v>2259</v>
      </c>
      <c r="F139" s="196" t="s">
        <v>2260</v>
      </c>
      <c r="G139" s="197" t="s">
        <v>208</v>
      </c>
      <c r="H139" s="198">
        <v>126.925</v>
      </c>
      <c r="I139" s="199"/>
      <c r="J139" s="200">
        <f>ROUND(I139*H139,2)</f>
        <v>0</v>
      </c>
      <c r="K139" s="196" t="s">
        <v>159</v>
      </c>
      <c r="L139" s="41"/>
      <c r="M139" s="201" t="s">
        <v>20</v>
      </c>
      <c r="N139" s="202" t="s">
        <v>40</v>
      </c>
      <c r="O139" s="66"/>
      <c r="P139" s="203">
        <f>O139*H139</f>
        <v>0</v>
      </c>
      <c r="Q139" s="203">
        <v>0.10100000000000001</v>
      </c>
      <c r="R139" s="203">
        <f>Q139*H139</f>
        <v>12.819425000000001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160</v>
      </c>
      <c r="AT139" s="205" t="s">
        <v>155</v>
      </c>
      <c r="AU139" s="205" t="s">
        <v>78</v>
      </c>
      <c r="AY139" s="19" t="s">
        <v>153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9" t="s">
        <v>76</v>
      </c>
      <c r="BK139" s="206">
        <f>ROUND(I139*H139,2)</f>
        <v>0</v>
      </c>
      <c r="BL139" s="19" t="s">
        <v>160</v>
      </c>
      <c r="BM139" s="205" t="s">
        <v>2261</v>
      </c>
    </row>
    <row r="140" spans="1:65" s="13" customFormat="1" ht="11.25">
      <c r="B140" s="207"/>
      <c r="C140" s="208"/>
      <c r="D140" s="209" t="s">
        <v>162</v>
      </c>
      <c r="E140" s="210" t="s">
        <v>20</v>
      </c>
      <c r="F140" s="211" t="s">
        <v>2232</v>
      </c>
      <c r="G140" s="208"/>
      <c r="H140" s="210" t="s">
        <v>20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162</v>
      </c>
      <c r="AU140" s="217" t="s">
        <v>78</v>
      </c>
      <c r="AV140" s="13" t="s">
        <v>76</v>
      </c>
      <c r="AW140" s="13" t="s">
        <v>31</v>
      </c>
      <c r="AX140" s="13" t="s">
        <v>69</v>
      </c>
      <c r="AY140" s="217" t="s">
        <v>153</v>
      </c>
    </row>
    <row r="141" spans="1:65" s="14" customFormat="1" ht="11.25">
      <c r="B141" s="218"/>
      <c r="C141" s="219"/>
      <c r="D141" s="209" t="s">
        <v>162</v>
      </c>
      <c r="E141" s="220" t="s">
        <v>20</v>
      </c>
      <c r="F141" s="221" t="s">
        <v>2262</v>
      </c>
      <c r="G141" s="219"/>
      <c r="H141" s="222">
        <v>78.790000000000006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162</v>
      </c>
      <c r="AU141" s="228" t="s">
        <v>78</v>
      </c>
      <c r="AV141" s="14" t="s">
        <v>78</v>
      </c>
      <c r="AW141" s="14" t="s">
        <v>31</v>
      </c>
      <c r="AX141" s="14" t="s">
        <v>69</v>
      </c>
      <c r="AY141" s="228" t="s">
        <v>153</v>
      </c>
    </row>
    <row r="142" spans="1:65" s="13" customFormat="1" ht="11.25">
      <c r="B142" s="207"/>
      <c r="C142" s="208"/>
      <c r="D142" s="209" t="s">
        <v>162</v>
      </c>
      <c r="E142" s="210" t="s">
        <v>20</v>
      </c>
      <c r="F142" s="211" t="s">
        <v>2234</v>
      </c>
      <c r="G142" s="208"/>
      <c r="H142" s="210" t="s">
        <v>20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162</v>
      </c>
      <c r="AU142" s="217" t="s">
        <v>78</v>
      </c>
      <c r="AV142" s="13" t="s">
        <v>76</v>
      </c>
      <c r="AW142" s="13" t="s">
        <v>31</v>
      </c>
      <c r="AX142" s="13" t="s">
        <v>69</v>
      </c>
      <c r="AY142" s="217" t="s">
        <v>153</v>
      </c>
    </row>
    <row r="143" spans="1:65" s="14" customFormat="1" ht="11.25">
      <c r="B143" s="218"/>
      <c r="C143" s="219"/>
      <c r="D143" s="209" t="s">
        <v>162</v>
      </c>
      <c r="E143" s="220" t="s">
        <v>20</v>
      </c>
      <c r="F143" s="221" t="s">
        <v>2257</v>
      </c>
      <c r="G143" s="219"/>
      <c r="H143" s="222">
        <v>22.75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162</v>
      </c>
      <c r="AU143" s="228" t="s">
        <v>78</v>
      </c>
      <c r="AV143" s="14" t="s">
        <v>78</v>
      </c>
      <c r="AW143" s="14" t="s">
        <v>31</v>
      </c>
      <c r="AX143" s="14" t="s">
        <v>69</v>
      </c>
      <c r="AY143" s="228" t="s">
        <v>153</v>
      </c>
    </row>
    <row r="144" spans="1:65" s="15" customFormat="1" ht="11.25">
      <c r="B144" s="229"/>
      <c r="C144" s="230"/>
      <c r="D144" s="209" t="s">
        <v>162</v>
      </c>
      <c r="E144" s="231" t="s">
        <v>20</v>
      </c>
      <c r="F144" s="232" t="s">
        <v>173</v>
      </c>
      <c r="G144" s="230"/>
      <c r="H144" s="233">
        <v>101.54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162</v>
      </c>
      <c r="AU144" s="239" t="s">
        <v>78</v>
      </c>
      <c r="AV144" s="15" t="s">
        <v>92</v>
      </c>
      <c r="AW144" s="15" t="s">
        <v>31</v>
      </c>
      <c r="AX144" s="15" t="s">
        <v>69</v>
      </c>
      <c r="AY144" s="239" t="s">
        <v>153</v>
      </c>
    </row>
    <row r="145" spans="1:65" s="13" customFormat="1" ht="11.25">
      <c r="B145" s="207"/>
      <c r="C145" s="208"/>
      <c r="D145" s="209" t="s">
        <v>162</v>
      </c>
      <c r="E145" s="210" t="s">
        <v>20</v>
      </c>
      <c r="F145" s="211" t="s">
        <v>761</v>
      </c>
      <c r="G145" s="208"/>
      <c r="H145" s="210" t="s">
        <v>20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162</v>
      </c>
      <c r="AU145" s="217" t="s">
        <v>78</v>
      </c>
      <c r="AV145" s="13" t="s">
        <v>76</v>
      </c>
      <c r="AW145" s="13" t="s">
        <v>31</v>
      </c>
      <c r="AX145" s="13" t="s">
        <v>69</v>
      </c>
      <c r="AY145" s="217" t="s">
        <v>153</v>
      </c>
    </row>
    <row r="146" spans="1:65" s="14" customFormat="1" ht="11.25">
      <c r="B146" s="218"/>
      <c r="C146" s="219"/>
      <c r="D146" s="209" t="s">
        <v>162</v>
      </c>
      <c r="E146" s="220" t="s">
        <v>20</v>
      </c>
      <c r="F146" s="221" t="s">
        <v>2263</v>
      </c>
      <c r="G146" s="219"/>
      <c r="H146" s="222">
        <v>25.385000000000002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162</v>
      </c>
      <c r="AU146" s="228" t="s">
        <v>78</v>
      </c>
      <c r="AV146" s="14" t="s">
        <v>78</v>
      </c>
      <c r="AW146" s="14" t="s">
        <v>31</v>
      </c>
      <c r="AX146" s="14" t="s">
        <v>69</v>
      </c>
      <c r="AY146" s="228" t="s">
        <v>153</v>
      </c>
    </row>
    <row r="147" spans="1:65" s="16" customFormat="1" ht="11.25">
      <c r="B147" s="240"/>
      <c r="C147" s="241"/>
      <c r="D147" s="209" t="s">
        <v>162</v>
      </c>
      <c r="E147" s="242" t="s">
        <v>20</v>
      </c>
      <c r="F147" s="243" t="s">
        <v>176</v>
      </c>
      <c r="G147" s="241"/>
      <c r="H147" s="244">
        <v>126.925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162</v>
      </c>
      <c r="AU147" s="250" t="s">
        <v>78</v>
      </c>
      <c r="AV147" s="16" t="s">
        <v>160</v>
      </c>
      <c r="AW147" s="16" t="s">
        <v>31</v>
      </c>
      <c r="AX147" s="16" t="s">
        <v>76</v>
      </c>
      <c r="AY147" s="250" t="s">
        <v>153</v>
      </c>
    </row>
    <row r="148" spans="1:65" s="2" customFormat="1" ht="16.5" customHeight="1">
      <c r="A148" s="36"/>
      <c r="B148" s="37"/>
      <c r="C148" s="254" t="s">
        <v>214</v>
      </c>
      <c r="D148" s="254" t="s">
        <v>332</v>
      </c>
      <c r="E148" s="255" t="s">
        <v>2264</v>
      </c>
      <c r="F148" s="256" t="s">
        <v>2265</v>
      </c>
      <c r="G148" s="257" t="s">
        <v>208</v>
      </c>
      <c r="H148" s="258">
        <v>139.61799999999999</v>
      </c>
      <c r="I148" s="259"/>
      <c r="J148" s="260">
        <f>ROUND(I148*H148,2)</f>
        <v>0</v>
      </c>
      <c r="K148" s="256" t="s">
        <v>159</v>
      </c>
      <c r="L148" s="261"/>
      <c r="M148" s="262" t="s">
        <v>20</v>
      </c>
      <c r="N148" s="263" t="s">
        <v>40</v>
      </c>
      <c r="O148" s="66"/>
      <c r="P148" s="203">
        <f>O148*H148</f>
        <v>0</v>
      </c>
      <c r="Q148" s="203">
        <v>0.108</v>
      </c>
      <c r="R148" s="203">
        <f>Q148*H148</f>
        <v>15.078743999999999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214</v>
      </c>
      <c r="AT148" s="205" t="s">
        <v>332</v>
      </c>
      <c r="AU148" s="205" t="s">
        <v>78</v>
      </c>
      <c r="AY148" s="19" t="s">
        <v>153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9" t="s">
        <v>76</v>
      </c>
      <c r="BK148" s="206">
        <f>ROUND(I148*H148,2)</f>
        <v>0</v>
      </c>
      <c r="BL148" s="19" t="s">
        <v>160</v>
      </c>
      <c r="BM148" s="205" t="s">
        <v>2266</v>
      </c>
    </row>
    <row r="149" spans="1:65" s="13" customFormat="1" ht="11.25">
      <c r="B149" s="207"/>
      <c r="C149" s="208"/>
      <c r="D149" s="209" t="s">
        <v>162</v>
      </c>
      <c r="E149" s="210" t="s">
        <v>20</v>
      </c>
      <c r="F149" s="211" t="s">
        <v>2232</v>
      </c>
      <c r="G149" s="208"/>
      <c r="H149" s="210" t="s">
        <v>20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162</v>
      </c>
      <c r="AU149" s="217" t="s">
        <v>78</v>
      </c>
      <c r="AV149" s="13" t="s">
        <v>76</v>
      </c>
      <c r="AW149" s="13" t="s">
        <v>31</v>
      </c>
      <c r="AX149" s="13" t="s">
        <v>69</v>
      </c>
      <c r="AY149" s="217" t="s">
        <v>153</v>
      </c>
    </row>
    <row r="150" spans="1:65" s="14" customFormat="1" ht="11.25">
      <c r="B150" s="218"/>
      <c r="C150" s="219"/>
      <c r="D150" s="209" t="s">
        <v>162</v>
      </c>
      <c r="E150" s="220" t="s">
        <v>20</v>
      </c>
      <c r="F150" s="221" t="s">
        <v>2262</v>
      </c>
      <c r="G150" s="219"/>
      <c r="H150" s="222">
        <v>78.790000000000006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162</v>
      </c>
      <c r="AU150" s="228" t="s">
        <v>78</v>
      </c>
      <c r="AV150" s="14" t="s">
        <v>78</v>
      </c>
      <c r="AW150" s="14" t="s">
        <v>31</v>
      </c>
      <c r="AX150" s="14" t="s">
        <v>69</v>
      </c>
      <c r="AY150" s="228" t="s">
        <v>153</v>
      </c>
    </row>
    <row r="151" spans="1:65" s="13" customFormat="1" ht="11.25">
      <c r="B151" s="207"/>
      <c r="C151" s="208"/>
      <c r="D151" s="209" t="s">
        <v>162</v>
      </c>
      <c r="E151" s="210" t="s">
        <v>20</v>
      </c>
      <c r="F151" s="211" t="s">
        <v>2234</v>
      </c>
      <c r="G151" s="208"/>
      <c r="H151" s="210" t="s">
        <v>20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162</v>
      </c>
      <c r="AU151" s="217" t="s">
        <v>78</v>
      </c>
      <c r="AV151" s="13" t="s">
        <v>76</v>
      </c>
      <c r="AW151" s="13" t="s">
        <v>31</v>
      </c>
      <c r="AX151" s="13" t="s">
        <v>69</v>
      </c>
      <c r="AY151" s="217" t="s">
        <v>153</v>
      </c>
    </row>
    <row r="152" spans="1:65" s="14" customFormat="1" ht="11.25">
      <c r="B152" s="218"/>
      <c r="C152" s="219"/>
      <c r="D152" s="209" t="s">
        <v>162</v>
      </c>
      <c r="E152" s="220" t="s">
        <v>20</v>
      </c>
      <c r="F152" s="221" t="s">
        <v>2257</v>
      </c>
      <c r="G152" s="219"/>
      <c r="H152" s="222">
        <v>22.75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162</v>
      </c>
      <c r="AU152" s="228" t="s">
        <v>78</v>
      </c>
      <c r="AV152" s="14" t="s">
        <v>78</v>
      </c>
      <c r="AW152" s="14" t="s">
        <v>31</v>
      </c>
      <c r="AX152" s="14" t="s">
        <v>69</v>
      </c>
      <c r="AY152" s="228" t="s">
        <v>153</v>
      </c>
    </row>
    <row r="153" spans="1:65" s="15" customFormat="1" ht="11.25">
      <c r="B153" s="229"/>
      <c r="C153" s="230"/>
      <c r="D153" s="209" t="s">
        <v>162</v>
      </c>
      <c r="E153" s="231" t="s">
        <v>20</v>
      </c>
      <c r="F153" s="232" t="s">
        <v>173</v>
      </c>
      <c r="G153" s="230"/>
      <c r="H153" s="233">
        <v>101.54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162</v>
      </c>
      <c r="AU153" s="239" t="s">
        <v>78</v>
      </c>
      <c r="AV153" s="15" t="s">
        <v>92</v>
      </c>
      <c r="AW153" s="15" t="s">
        <v>31</v>
      </c>
      <c r="AX153" s="15" t="s">
        <v>69</v>
      </c>
      <c r="AY153" s="239" t="s">
        <v>153</v>
      </c>
    </row>
    <row r="154" spans="1:65" s="13" customFormat="1" ht="11.25">
      <c r="B154" s="207"/>
      <c r="C154" s="208"/>
      <c r="D154" s="209" t="s">
        <v>162</v>
      </c>
      <c r="E154" s="210" t="s">
        <v>20</v>
      </c>
      <c r="F154" s="211" t="s">
        <v>761</v>
      </c>
      <c r="G154" s="208"/>
      <c r="H154" s="210" t="s">
        <v>20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162</v>
      </c>
      <c r="AU154" s="217" t="s">
        <v>78</v>
      </c>
      <c r="AV154" s="13" t="s">
        <v>76</v>
      </c>
      <c r="AW154" s="13" t="s">
        <v>31</v>
      </c>
      <c r="AX154" s="13" t="s">
        <v>69</v>
      </c>
      <c r="AY154" s="217" t="s">
        <v>153</v>
      </c>
    </row>
    <row r="155" spans="1:65" s="14" customFormat="1" ht="11.25">
      <c r="B155" s="218"/>
      <c r="C155" s="219"/>
      <c r="D155" s="209" t="s">
        <v>162</v>
      </c>
      <c r="E155" s="220" t="s">
        <v>20</v>
      </c>
      <c r="F155" s="221" t="s">
        <v>2263</v>
      </c>
      <c r="G155" s="219"/>
      <c r="H155" s="222">
        <v>25.385000000000002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162</v>
      </c>
      <c r="AU155" s="228" t="s">
        <v>78</v>
      </c>
      <c r="AV155" s="14" t="s">
        <v>78</v>
      </c>
      <c r="AW155" s="14" t="s">
        <v>31</v>
      </c>
      <c r="AX155" s="14" t="s">
        <v>69</v>
      </c>
      <c r="AY155" s="228" t="s">
        <v>153</v>
      </c>
    </row>
    <row r="156" spans="1:65" s="16" customFormat="1" ht="11.25">
      <c r="B156" s="240"/>
      <c r="C156" s="241"/>
      <c r="D156" s="209" t="s">
        <v>162</v>
      </c>
      <c r="E156" s="242" t="s">
        <v>20</v>
      </c>
      <c r="F156" s="243" t="s">
        <v>176</v>
      </c>
      <c r="G156" s="241"/>
      <c r="H156" s="244">
        <v>126.925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162</v>
      </c>
      <c r="AU156" s="250" t="s">
        <v>78</v>
      </c>
      <c r="AV156" s="16" t="s">
        <v>160</v>
      </c>
      <c r="AW156" s="16" t="s">
        <v>31</v>
      </c>
      <c r="AX156" s="16" t="s">
        <v>76</v>
      </c>
      <c r="AY156" s="250" t="s">
        <v>153</v>
      </c>
    </row>
    <row r="157" spans="1:65" s="14" customFormat="1" ht="11.25">
      <c r="B157" s="218"/>
      <c r="C157" s="219"/>
      <c r="D157" s="209" t="s">
        <v>162</v>
      </c>
      <c r="E157" s="219"/>
      <c r="F157" s="221" t="s">
        <v>2267</v>
      </c>
      <c r="G157" s="219"/>
      <c r="H157" s="222">
        <v>139.61799999999999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162</v>
      </c>
      <c r="AU157" s="228" t="s">
        <v>78</v>
      </c>
      <c r="AV157" s="14" t="s">
        <v>78</v>
      </c>
      <c r="AW157" s="14" t="s">
        <v>4</v>
      </c>
      <c r="AX157" s="14" t="s">
        <v>76</v>
      </c>
      <c r="AY157" s="228" t="s">
        <v>153</v>
      </c>
    </row>
    <row r="158" spans="1:65" s="12" customFormat="1" ht="22.9" customHeight="1">
      <c r="B158" s="178"/>
      <c r="C158" s="179"/>
      <c r="D158" s="180" t="s">
        <v>68</v>
      </c>
      <c r="E158" s="192" t="s">
        <v>198</v>
      </c>
      <c r="F158" s="192" t="s">
        <v>336</v>
      </c>
      <c r="G158" s="179"/>
      <c r="H158" s="179"/>
      <c r="I158" s="182"/>
      <c r="J158" s="193">
        <f>BK158</f>
        <v>0</v>
      </c>
      <c r="K158" s="179"/>
      <c r="L158" s="184"/>
      <c r="M158" s="185"/>
      <c r="N158" s="186"/>
      <c r="O158" s="186"/>
      <c r="P158" s="187">
        <f>SUM(P159:P164)</f>
        <v>0</v>
      </c>
      <c r="Q158" s="186"/>
      <c r="R158" s="187">
        <f>SUM(R159:R164)</f>
        <v>13.850054888800001</v>
      </c>
      <c r="S158" s="186"/>
      <c r="T158" s="188">
        <f>SUM(T159:T164)</f>
        <v>0</v>
      </c>
      <c r="AR158" s="189" t="s">
        <v>76</v>
      </c>
      <c r="AT158" s="190" t="s">
        <v>68</v>
      </c>
      <c r="AU158" s="190" t="s">
        <v>76</v>
      </c>
      <c r="AY158" s="189" t="s">
        <v>153</v>
      </c>
      <c r="BK158" s="191">
        <f>SUM(BK159:BK164)</f>
        <v>0</v>
      </c>
    </row>
    <row r="159" spans="1:65" s="2" customFormat="1" ht="36" customHeight="1">
      <c r="A159" s="36"/>
      <c r="B159" s="37"/>
      <c r="C159" s="194" t="s">
        <v>221</v>
      </c>
      <c r="D159" s="194" t="s">
        <v>155</v>
      </c>
      <c r="E159" s="195" t="s">
        <v>2268</v>
      </c>
      <c r="F159" s="196" t="s">
        <v>2269</v>
      </c>
      <c r="G159" s="197" t="s">
        <v>274</v>
      </c>
      <c r="H159" s="198">
        <v>70.438000000000002</v>
      </c>
      <c r="I159" s="199"/>
      <c r="J159" s="200">
        <f>ROUND(I159*H159,2)</f>
        <v>0</v>
      </c>
      <c r="K159" s="196" t="s">
        <v>159</v>
      </c>
      <c r="L159" s="41"/>
      <c r="M159" s="201" t="s">
        <v>20</v>
      </c>
      <c r="N159" s="202" t="s">
        <v>40</v>
      </c>
      <c r="O159" s="66"/>
      <c r="P159" s="203">
        <f>O159*H159</f>
        <v>0</v>
      </c>
      <c r="Q159" s="203">
        <v>0.19662760000000001</v>
      </c>
      <c r="R159" s="203">
        <f>Q159*H159</f>
        <v>13.850054888800001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160</v>
      </c>
      <c r="AT159" s="205" t="s">
        <v>155</v>
      </c>
      <c r="AU159" s="205" t="s">
        <v>78</v>
      </c>
      <c r="AY159" s="19" t="s">
        <v>153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9" t="s">
        <v>76</v>
      </c>
      <c r="BK159" s="206">
        <f>ROUND(I159*H159,2)</f>
        <v>0</v>
      </c>
      <c r="BL159" s="19" t="s">
        <v>160</v>
      </c>
      <c r="BM159" s="205" t="s">
        <v>2270</v>
      </c>
    </row>
    <row r="160" spans="1:65" s="13" customFormat="1" ht="11.25">
      <c r="B160" s="207"/>
      <c r="C160" s="208"/>
      <c r="D160" s="209" t="s">
        <v>162</v>
      </c>
      <c r="E160" s="210" t="s">
        <v>20</v>
      </c>
      <c r="F160" s="211" t="s">
        <v>2232</v>
      </c>
      <c r="G160" s="208"/>
      <c r="H160" s="210" t="s">
        <v>20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162</v>
      </c>
      <c r="AU160" s="217" t="s">
        <v>78</v>
      </c>
      <c r="AV160" s="13" t="s">
        <v>76</v>
      </c>
      <c r="AW160" s="13" t="s">
        <v>31</v>
      </c>
      <c r="AX160" s="13" t="s">
        <v>69</v>
      </c>
      <c r="AY160" s="217" t="s">
        <v>153</v>
      </c>
    </row>
    <row r="161" spans="1:65" s="14" customFormat="1" ht="11.25">
      <c r="B161" s="218"/>
      <c r="C161" s="219"/>
      <c r="D161" s="209" t="s">
        <v>162</v>
      </c>
      <c r="E161" s="220" t="s">
        <v>20</v>
      </c>
      <c r="F161" s="221" t="s">
        <v>2271</v>
      </c>
      <c r="G161" s="219"/>
      <c r="H161" s="222">
        <v>61.25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162</v>
      </c>
      <c r="AU161" s="228" t="s">
        <v>78</v>
      </c>
      <c r="AV161" s="14" t="s">
        <v>78</v>
      </c>
      <c r="AW161" s="14" t="s">
        <v>31</v>
      </c>
      <c r="AX161" s="14" t="s">
        <v>69</v>
      </c>
      <c r="AY161" s="228" t="s">
        <v>153</v>
      </c>
    </row>
    <row r="162" spans="1:65" s="13" customFormat="1" ht="11.25">
      <c r="B162" s="207"/>
      <c r="C162" s="208"/>
      <c r="D162" s="209" t="s">
        <v>162</v>
      </c>
      <c r="E162" s="210" t="s">
        <v>20</v>
      </c>
      <c r="F162" s="211" t="s">
        <v>174</v>
      </c>
      <c r="G162" s="208"/>
      <c r="H162" s="210" t="s">
        <v>20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162</v>
      </c>
      <c r="AU162" s="217" t="s">
        <v>78</v>
      </c>
      <c r="AV162" s="13" t="s">
        <v>76</v>
      </c>
      <c r="AW162" s="13" t="s">
        <v>31</v>
      </c>
      <c r="AX162" s="13" t="s">
        <v>69</v>
      </c>
      <c r="AY162" s="217" t="s">
        <v>153</v>
      </c>
    </row>
    <row r="163" spans="1:65" s="14" customFormat="1" ht="11.25">
      <c r="B163" s="218"/>
      <c r="C163" s="219"/>
      <c r="D163" s="209" t="s">
        <v>162</v>
      </c>
      <c r="E163" s="220" t="s">
        <v>20</v>
      </c>
      <c r="F163" s="221" t="s">
        <v>2272</v>
      </c>
      <c r="G163" s="219"/>
      <c r="H163" s="222">
        <v>9.1880000000000006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162</v>
      </c>
      <c r="AU163" s="228" t="s">
        <v>78</v>
      </c>
      <c r="AV163" s="14" t="s">
        <v>78</v>
      </c>
      <c r="AW163" s="14" t="s">
        <v>31</v>
      </c>
      <c r="AX163" s="14" t="s">
        <v>69</v>
      </c>
      <c r="AY163" s="228" t="s">
        <v>153</v>
      </c>
    </row>
    <row r="164" spans="1:65" s="16" customFormat="1" ht="11.25">
      <c r="B164" s="240"/>
      <c r="C164" s="241"/>
      <c r="D164" s="209" t="s">
        <v>162</v>
      </c>
      <c r="E164" s="242" t="s">
        <v>20</v>
      </c>
      <c r="F164" s="243" t="s">
        <v>176</v>
      </c>
      <c r="G164" s="241"/>
      <c r="H164" s="244">
        <v>70.438000000000002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162</v>
      </c>
      <c r="AU164" s="250" t="s">
        <v>78</v>
      </c>
      <c r="AV164" s="16" t="s">
        <v>160</v>
      </c>
      <c r="AW164" s="16" t="s">
        <v>31</v>
      </c>
      <c r="AX164" s="16" t="s">
        <v>76</v>
      </c>
      <c r="AY164" s="250" t="s">
        <v>153</v>
      </c>
    </row>
    <row r="165" spans="1:65" s="12" customFormat="1" ht="22.9" customHeight="1">
      <c r="B165" s="178"/>
      <c r="C165" s="179"/>
      <c r="D165" s="180" t="s">
        <v>68</v>
      </c>
      <c r="E165" s="192" t="s">
        <v>221</v>
      </c>
      <c r="F165" s="192" t="s">
        <v>432</v>
      </c>
      <c r="G165" s="179"/>
      <c r="H165" s="179"/>
      <c r="I165" s="182"/>
      <c r="J165" s="193">
        <f>BK165</f>
        <v>0</v>
      </c>
      <c r="K165" s="179"/>
      <c r="L165" s="184"/>
      <c r="M165" s="185"/>
      <c r="N165" s="186"/>
      <c r="O165" s="186"/>
      <c r="P165" s="187">
        <f>SUM(P166:P192)</f>
        <v>0</v>
      </c>
      <c r="Q165" s="186"/>
      <c r="R165" s="187">
        <f>SUM(R166:R192)</f>
        <v>21.966369035</v>
      </c>
      <c r="S165" s="186"/>
      <c r="T165" s="188">
        <f>SUM(T166:T192)</f>
        <v>2.912E-2</v>
      </c>
      <c r="AR165" s="189" t="s">
        <v>76</v>
      </c>
      <c r="AT165" s="190" t="s">
        <v>68</v>
      </c>
      <c r="AU165" s="190" t="s">
        <v>76</v>
      </c>
      <c r="AY165" s="189" t="s">
        <v>153</v>
      </c>
      <c r="BK165" s="191">
        <f>SUM(BK166:BK192)</f>
        <v>0</v>
      </c>
    </row>
    <row r="166" spans="1:65" s="2" customFormat="1" ht="24" customHeight="1">
      <c r="A166" s="36"/>
      <c r="B166" s="37"/>
      <c r="C166" s="194" t="s">
        <v>230</v>
      </c>
      <c r="D166" s="194" t="s">
        <v>155</v>
      </c>
      <c r="E166" s="195" t="s">
        <v>2273</v>
      </c>
      <c r="F166" s="196" t="s">
        <v>2274</v>
      </c>
      <c r="G166" s="197" t="s">
        <v>208</v>
      </c>
      <c r="H166" s="198">
        <v>170.614</v>
      </c>
      <c r="I166" s="199"/>
      <c r="J166" s="200">
        <f>ROUND(I166*H166,2)</f>
        <v>0</v>
      </c>
      <c r="K166" s="196" t="s">
        <v>159</v>
      </c>
      <c r="L166" s="41"/>
      <c r="M166" s="201" t="s">
        <v>20</v>
      </c>
      <c r="N166" s="202" t="s">
        <v>40</v>
      </c>
      <c r="O166" s="66"/>
      <c r="P166" s="203">
        <f>O166*H166</f>
        <v>0</v>
      </c>
      <c r="Q166" s="203">
        <v>1.3065E-2</v>
      </c>
      <c r="R166" s="203">
        <f>Q166*H166</f>
        <v>2.22907191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160</v>
      </c>
      <c r="AT166" s="205" t="s">
        <v>155</v>
      </c>
      <c r="AU166" s="205" t="s">
        <v>78</v>
      </c>
      <c r="AY166" s="19" t="s">
        <v>153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9" t="s">
        <v>76</v>
      </c>
      <c r="BK166" s="206">
        <f>ROUND(I166*H166,2)</f>
        <v>0</v>
      </c>
      <c r="BL166" s="19" t="s">
        <v>160</v>
      </c>
      <c r="BM166" s="205" t="s">
        <v>2275</v>
      </c>
    </row>
    <row r="167" spans="1:65" s="13" customFormat="1" ht="11.25">
      <c r="B167" s="207"/>
      <c r="C167" s="208"/>
      <c r="D167" s="209" t="s">
        <v>162</v>
      </c>
      <c r="E167" s="210" t="s">
        <v>20</v>
      </c>
      <c r="F167" s="211" t="s">
        <v>2232</v>
      </c>
      <c r="G167" s="208"/>
      <c r="H167" s="210" t="s">
        <v>20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162</v>
      </c>
      <c r="AU167" s="217" t="s">
        <v>78</v>
      </c>
      <c r="AV167" s="13" t="s">
        <v>76</v>
      </c>
      <c r="AW167" s="13" t="s">
        <v>31</v>
      </c>
      <c r="AX167" s="13" t="s">
        <v>69</v>
      </c>
      <c r="AY167" s="217" t="s">
        <v>153</v>
      </c>
    </row>
    <row r="168" spans="1:65" s="14" customFormat="1" ht="11.25">
      <c r="B168" s="218"/>
      <c r="C168" s="219"/>
      <c r="D168" s="209" t="s">
        <v>162</v>
      </c>
      <c r="E168" s="220" t="s">
        <v>20</v>
      </c>
      <c r="F168" s="221" t="s">
        <v>2256</v>
      </c>
      <c r="G168" s="219"/>
      <c r="H168" s="222">
        <v>148.36000000000001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162</v>
      </c>
      <c r="AU168" s="228" t="s">
        <v>78</v>
      </c>
      <c r="AV168" s="14" t="s">
        <v>78</v>
      </c>
      <c r="AW168" s="14" t="s">
        <v>31</v>
      </c>
      <c r="AX168" s="14" t="s">
        <v>69</v>
      </c>
      <c r="AY168" s="228" t="s">
        <v>153</v>
      </c>
    </row>
    <row r="169" spans="1:65" s="13" customFormat="1" ht="11.25">
      <c r="B169" s="207"/>
      <c r="C169" s="208"/>
      <c r="D169" s="209" t="s">
        <v>162</v>
      </c>
      <c r="E169" s="210" t="s">
        <v>20</v>
      </c>
      <c r="F169" s="211" t="s">
        <v>174</v>
      </c>
      <c r="G169" s="208"/>
      <c r="H169" s="210" t="s">
        <v>20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162</v>
      </c>
      <c r="AU169" s="217" t="s">
        <v>78</v>
      </c>
      <c r="AV169" s="13" t="s">
        <v>76</v>
      </c>
      <c r="AW169" s="13" t="s">
        <v>31</v>
      </c>
      <c r="AX169" s="13" t="s">
        <v>69</v>
      </c>
      <c r="AY169" s="217" t="s">
        <v>153</v>
      </c>
    </row>
    <row r="170" spans="1:65" s="14" customFormat="1" ht="11.25">
      <c r="B170" s="218"/>
      <c r="C170" s="219"/>
      <c r="D170" s="209" t="s">
        <v>162</v>
      </c>
      <c r="E170" s="220" t="s">
        <v>20</v>
      </c>
      <c r="F170" s="221" t="s">
        <v>2276</v>
      </c>
      <c r="G170" s="219"/>
      <c r="H170" s="222">
        <v>22.254000000000001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162</v>
      </c>
      <c r="AU170" s="228" t="s">
        <v>78</v>
      </c>
      <c r="AV170" s="14" t="s">
        <v>78</v>
      </c>
      <c r="AW170" s="14" t="s">
        <v>31</v>
      </c>
      <c r="AX170" s="14" t="s">
        <v>69</v>
      </c>
      <c r="AY170" s="228" t="s">
        <v>153</v>
      </c>
    </row>
    <row r="171" spans="1:65" s="16" customFormat="1" ht="11.25">
      <c r="B171" s="240"/>
      <c r="C171" s="241"/>
      <c r="D171" s="209" t="s">
        <v>162</v>
      </c>
      <c r="E171" s="242" t="s">
        <v>20</v>
      </c>
      <c r="F171" s="243" t="s">
        <v>176</v>
      </c>
      <c r="G171" s="241"/>
      <c r="H171" s="244">
        <v>170.614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162</v>
      </c>
      <c r="AU171" s="250" t="s">
        <v>78</v>
      </c>
      <c r="AV171" s="16" t="s">
        <v>160</v>
      </c>
      <c r="AW171" s="16" t="s">
        <v>31</v>
      </c>
      <c r="AX171" s="16" t="s">
        <v>76</v>
      </c>
      <c r="AY171" s="250" t="s">
        <v>153</v>
      </c>
    </row>
    <row r="172" spans="1:65" s="2" customFormat="1" ht="24" customHeight="1">
      <c r="A172" s="36"/>
      <c r="B172" s="37"/>
      <c r="C172" s="194" t="s">
        <v>237</v>
      </c>
      <c r="D172" s="194" t="s">
        <v>155</v>
      </c>
      <c r="E172" s="195" t="s">
        <v>2277</v>
      </c>
      <c r="F172" s="196" t="s">
        <v>2278</v>
      </c>
      <c r="G172" s="197" t="s">
        <v>208</v>
      </c>
      <c r="H172" s="198">
        <v>170.614</v>
      </c>
      <c r="I172" s="199"/>
      <c r="J172" s="200">
        <f>ROUND(I172*H172,2)</f>
        <v>0</v>
      </c>
      <c r="K172" s="196" t="s">
        <v>159</v>
      </c>
      <c r="L172" s="41"/>
      <c r="M172" s="201" t="s">
        <v>20</v>
      </c>
      <c r="N172" s="202" t="s">
        <v>40</v>
      </c>
      <c r="O172" s="66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160</v>
      </c>
      <c r="AT172" s="205" t="s">
        <v>155</v>
      </c>
      <c r="AU172" s="205" t="s">
        <v>78</v>
      </c>
      <c r="AY172" s="19" t="s">
        <v>153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9" t="s">
        <v>76</v>
      </c>
      <c r="BK172" s="206">
        <f>ROUND(I172*H172,2)</f>
        <v>0</v>
      </c>
      <c r="BL172" s="19" t="s">
        <v>160</v>
      </c>
      <c r="BM172" s="205" t="s">
        <v>2279</v>
      </c>
    </row>
    <row r="173" spans="1:65" s="13" customFormat="1" ht="11.25">
      <c r="B173" s="207"/>
      <c r="C173" s="208"/>
      <c r="D173" s="209" t="s">
        <v>162</v>
      </c>
      <c r="E173" s="210" t="s">
        <v>20</v>
      </c>
      <c r="F173" s="211" t="s">
        <v>2232</v>
      </c>
      <c r="G173" s="208"/>
      <c r="H173" s="210" t="s">
        <v>20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162</v>
      </c>
      <c r="AU173" s="217" t="s">
        <v>78</v>
      </c>
      <c r="AV173" s="13" t="s">
        <v>76</v>
      </c>
      <c r="AW173" s="13" t="s">
        <v>31</v>
      </c>
      <c r="AX173" s="13" t="s">
        <v>69</v>
      </c>
      <c r="AY173" s="217" t="s">
        <v>153</v>
      </c>
    </row>
    <row r="174" spans="1:65" s="14" customFormat="1" ht="11.25">
      <c r="B174" s="218"/>
      <c r="C174" s="219"/>
      <c r="D174" s="209" t="s">
        <v>162</v>
      </c>
      <c r="E174" s="220" t="s">
        <v>20</v>
      </c>
      <c r="F174" s="221" t="s">
        <v>2256</v>
      </c>
      <c r="G174" s="219"/>
      <c r="H174" s="222">
        <v>148.36000000000001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162</v>
      </c>
      <c r="AU174" s="228" t="s">
        <v>78</v>
      </c>
      <c r="AV174" s="14" t="s">
        <v>78</v>
      </c>
      <c r="AW174" s="14" t="s">
        <v>31</v>
      </c>
      <c r="AX174" s="14" t="s">
        <v>69</v>
      </c>
      <c r="AY174" s="228" t="s">
        <v>153</v>
      </c>
    </row>
    <row r="175" spans="1:65" s="13" customFormat="1" ht="11.25">
      <c r="B175" s="207"/>
      <c r="C175" s="208"/>
      <c r="D175" s="209" t="s">
        <v>162</v>
      </c>
      <c r="E175" s="210" t="s">
        <v>20</v>
      </c>
      <c r="F175" s="211" t="s">
        <v>174</v>
      </c>
      <c r="G175" s="208"/>
      <c r="H175" s="210" t="s">
        <v>20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162</v>
      </c>
      <c r="AU175" s="217" t="s">
        <v>78</v>
      </c>
      <c r="AV175" s="13" t="s">
        <v>76</v>
      </c>
      <c r="AW175" s="13" t="s">
        <v>31</v>
      </c>
      <c r="AX175" s="13" t="s">
        <v>69</v>
      </c>
      <c r="AY175" s="217" t="s">
        <v>153</v>
      </c>
    </row>
    <row r="176" spans="1:65" s="14" customFormat="1" ht="11.25">
      <c r="B176" s="218"/>
      <c r="C176" s="219"/>
      <c r="D176" s="209" t="s">
        <v>162</v>
      </c>
      <c r="E176" s="220" t="s">
        <v>20</v>
      </c>
      <c r="F176" s="221" t="s">
        <v>2276</v>
      </c>
      <c r="G176" s="219"/>
      <c r="H176" s="222">
        <v>22.254000000000001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162</v>
      </c>
      <c r="AU176" s="228" t="s">
        <v>78</v>
      </c>
      <c r="AV176" s="14" t="s">
        <v>78</v>
      </c>
      <c r="AW176" s="14" t="s">
        <v>31</v>
      </c>
      <c r="AX176" s="14" t="s">
        <v>69</v>
      </c>
      <c r="AY176" s="228" t="s">
        <v>153</v>
      </c>
    </row>
    <row r="177" spans="1:65" s="16" customFormat="1" ht="11.25">
      <c r="B177" s="240"/>
      <c r="C177" s="241"/>
      <c r="D177" s="209" t="s">
        <v>162</v>
      </c>
      <c r="E177" s="242" t="s">
        <v>20</v>
      </c>
      <c r="F177" s="243" t="s">
        <v>176</v>
      </c>
      <c r="G177" s="241"/>
      <c r="H177" s="244">
        <v>170.614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162</v>
      </c>
      <c r="AU177" s="250" t="s">
        <v>78</v>
      </c>
      <c r="AV177" s="16" t="s">
        <v>160</v>
      </c>
      <c r="AW177" s="16" t="s">
        <v>31</v>
      </c>
      <c r="AX177" s="16" t="s">
        <v>76</v>
      </c>
      <c r="AY177" s="250" t="s">
        <v>153</v>
      </c>
    </row>
    <row r="178" spans="1:65" s="2" customFormat="1" ht="16.5" customHeight="1">
      <c r="A178" s="36"/>
      <c r="B178" s="37"/>
      <c r="C178" s="254" t="s">
        <v>258</v>
      </c>
      <c r="D178" s="254" t="s">
        <v>332</v>
      </c>
      <c r="E178" s="255" t="s">
        <v>2280</v>
      </c>
      <c r="F178" s="256" t="s">
        <v>2281</v>
      </c>
      <c r="G178" s="257" t="s">
        <v>201</v>
      </c>
      <c r="H178" s="258">
        <v>19.62</v>
      </c>
      <c r="I178" s="259"/>
      <c r="J178" s="260">
        <f>ROUND(I178*H178,2)</f>
        <v>0</v>
      </c>
      <c r="K178" s="256" t="s">
        <v>159</v>
      </c>
      <c r="L178" s="261"/>
      <c r="M178" s="262" t="s">
        <v>20</v>
      </c>
      <c r="N178" s="263" t="s">
        <v>40</v>
      </c>
      <c r="O178" s="66"/>
      <c r="P178" s="203">
        <f>O178*H178</f>
        <v>0</v>
      </c>
      <c r="Q178" s="203">
        <v>1</v>
      </c>
      <c r="R178" s="203">
        <f>Q178*H178</f>
        <v>19.62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214</v>
      </c>
      <c r="AT178" s="205" t="s">
        <v>332</v>
      </c>
      <c r="AU178" s="205" t="s">
        <v>78</v>
      </c>
      <c r="AY178" s="19" t="s">
        <v>153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9" t="s">
        <v>76</v>
      </c>
      <c r="BK178" s="206">
        <f>ROUND(I178*H178,2)</f>
        <v>0</v>
      </c>
      <c r="BL178" s="19" t="s">
        <v>160</v>
      </c>
      <c r="BM178" s="205" t="s">
        <v>2282</v>
      </c>
    </row>
    <row r="179" spans="1:65" s="14" customFormat="1" ht="11.25">
      <c r="B179" s="218"/>
      <c r="C179" s="219"/>
      <c r="D179" s="209" t="s">
        <v>162</v>
      </c>
      <c r="E179" s="220" t="s">
        <v>20</v>
      </c>
      <c r="F179" s="221" t="s">
        <v>2283</v>
      </c>
      <c r="G179" s="219"/>
      <c r="H179" s="222">
        <v>17.061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162</v>
      </c>
      <c r="AU179" s="228" t="s">
        <v>78</v>
      </c>
      <c r="AV179" s="14" t="s">
        <v>78</v>
      </c>
      <c r="AW179" s="14" t="s">
        <v>31</v>
      </c>
      <c r="AX179" s="14" t="s">
        <v>69</v>
      </c>
      <c r="AY179" s="228" t="s">
        <v>153</v>
      </c>
    </row>
    <row r="180" spans="1:65" s="13" customFormat="1" ht="11.25">
      <c r="B180" s="207"/>
      <c r="C180" s="208"/>
      <c r="D180" s="209" t="s">
        <v>162</v>
      </c>
      <c r="E180" s="210" t="s">
        <v>20</v>
      </c>
      <c r="F180" s="211" t="s">
        <v>174</v>
      </c>
      <c r="G180" s="208"/>
      <c r="H180" s="210" t="s">
        <v>20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162</v>
      </c>
      <c r="AU180" s="217" t="s">
        <v>78</v>
      </c>
      <c r="AV180" s="13" t="s">
        <v>76</v>
      </c>
      <c r="AW180" s="13" t="s">
        <v>31</v>
      </c>
      <c r="AX180" s="13" t="s">
        <v>69</v>
      </c>
      <c r="AY180" s="217" t="s">
        <v>153</v>
      </c>
    </row>
    <row r="181" spans="1:65" s="14" customFormat="1" ht="11.25">
      <c r="B181" s="218"/>
      <c r="C181" s="219"/>
      <c r="D181" s="209" t="s">
        <v>162</v>
      </c>
      <c r="E181" s="220" t="s">
        <v>20</v>
      </c>
      <c r="F181" s="221" t="s">
        <v>2284</v>
      </c>
      <c r="G181" s="219"/>
      <c r="H181" s="222">
        <v>2.5590000000000002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162</v>
      </c>
      <c r="AU181" s="228" t="s">
        <v>78</v>
      </c>
      <c r="AV181" s="14" t="s">
        <v>78</v>
      </c>
      <c r="AW181" s="14" t="s">
        <v>31</v>
      </c>
      <c r="AX181" s="14" t="s">
        <v>69</v>
      </c>
      <c r="AY181" s="228" t="s">
        <v>153</v>
      </c>
    </row>
    <row r="182" spans="1:65" s="16" customFormat="1" ht="11.25">
      <c r="B182" s="240"/>
      <c r="C182" s="241"/>
      <c r="D182" s="209" t="s">
        <v>162</v>
      </c>
      <c r="E182" s="242" t="s">
        <v>20</v>
      </c>
      <c r="F182" s="243" t="s">
        <v>176</v>
      </c>
      <c r="G182" s="241"/>
      <c r="H182" s="244">
        <v>19.62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162</v>
      </c>
      <c r="AU182" s="250" t="s">
        <v>78</v>
      </c>
      <c r="AV182" s="16" t="s">
        <v>160</v>
      </c>
      <c r="AW182" s="16" t="s">
        <v>31</v>
      </c>
      <c r="AX182" s="16" t="s">
        <v>76</v>
      </c>
      <c r="AY182" s="250" t="s">
        <v>153</v>
      </c>
    </row>
    <row r="183" spans="1:65" s="2" customFormat="1" ht="24" customHeight="1">
      <c r="A183" s="36"/>
      <c r="B183" s="37"/>
      <c r="C183" s="194" t="s">
        <v>271</v>
      </c>
      <c r="D183" s="194" t="s">
        <v>155</v>
      </c>
      <c r="E183" s="195" t="s">
        <v>2285</v>
      </c>
      <c r="F183" s="196" t="s">
        <v>2286</v>
      </c>
      <c r="G183" s="197" t="s">
        <v>208</v>
      </c>
      <c r="H183" s="198">
        <v>170.614</v>
      </c>
      <c r="I183" s="199"/>
      <c r="J183" s="200">
        <f>ROUND(I183*H183,2)</f>
        <v>0</v>
      </c>
      <c r="K183" s="196" t="s">
        <v>159</v>
      </c>
      <c r="L183" s="41"/>
      <c r="M183" s="201" t="s">
        <v>20</v>
      </c>
      <c r="N183" s="202" t="s">
        <v>40</v>
      </c>
      <c r="O183" s="66"/>
      <c r="P183" s="203">
        <f>O183*H183</f>
        <v>0</v>
      </c>
      <c r="Q183" s="203">
        <v>6.8749999999999996E-4</v>
      </c>
      <c r="R183" s="203">
        <f>Q183*H183</f>
        <v>0.117297125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160</v>
      </c>
      <c r="AT183" s="205" t="s">
        <v>155</v>
      </c>
      <c r="AU183" s="205" t="s">
        <v>78</v>
      </c>
      <c r="AY183" s="19" t="s">
        <v>153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9" t="s">
        <v>76</v>
      </c>
      <c r="BK183" s="206">
        <f>ROUND(I183*H183,2)</f>
        <v>0</v>
      </c>
      <c r="BL183" s="19" t="s">
        <v>160</v>
      </c>
      <c r="BM183" s="205" t="s">
        <v>2287</v>
      </c>
    </row>
    <row r="184" spans="1:65" s="13" customFormat="1" ht="11.25">
      <c r="B184" s="207"/>
      <c r="C184" s="208"/>
      <c r="D184" s="209" t="s">
        <v>162</v>
      </c>
      <c r="E184" s="210" t="s">
        <v>20</v>
      </c>
      <c r="F184" s="211" t="s">
        <v>2232</v>
      </c>
      <c r="G184" s="208"/>
      <c r="H184" s="210" t="s">
        <v>20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162</v>
      </c>
      <c r="AU184" s="217" t="s">
        <v>78</v>
      </c>
      <c r="AV184" s="13" t="s">
        <v>76</v>
      </c>
      <c r="AW184" s="13" t="s">
        <v>31</v>
      </c>
      <c r="AX184" s="13" t="s">
        <v>69</v>
      </c>
      <c r="AY184" s="217" t="s">
        <v>153</v>
      </c>
    </row>
    <row r="185" spans="1:65" s="14" customFormat="1" ht="11.25">
      <c r="B185" s="218"/>
      <c r="C185" s="219"/>
      <c r="D185" s="209" t="s">
        <v>162</v>
      </c>
      <c r="E185" s="220" t="s">
        <v>20</v>
      </c>
      <c r="F185" s="221" t="s">
        <v>2256</v>
      </c>
      <c r="G185" s="219"/>
      <c r="H185" s="222">
        <v>148.36000000000001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162</v>
      </c>
      <c r="AU185" s="228" t="s">
        <v>78</v>
      </c>
      <c r="AV185" s="14" t="s">
        <v>78</v>
      </c>
      <c r="AW185" s="14" t="s">
        <v>31</v>
      </c>
      <c r="AX185" s="14" t="s">
        <v>69</v>
      </c>
      <c r="AY185" s="228" t="s">
        <v>153</v>
      </c>
    </row>
    <row r="186" spans="1:65" s="13" customFormat="1" ht="11.25">
      <c r="B186" s="207"/>
      <c r="C186" s="208"/>
      <c r="D186" s="209" t="s">
        <v>162</v>
      </c>
      <c r="E186" s="210" t="s">
        <v>20</v>
      </c>
      <c r="F186" s="211" t="s">
        <v>174</v>
      </c>
      <c r="G186" s="208"/>
      <c r="H186" s="210" t="s">
        <v>20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162</v>
      </c>
      <c r="AU186" s="217" t="s">
        <v>78</v>
      </c>
      <c r="AV186" s="13" t="s">
        <v>76</v>
      </c>
      <c r="AW186" s="13" t="s">
        <v>31</v>
      </c>
      <c r="AX186" s="13" t="s">
        <v>69</v>
      </c>
      <c r="AY186" s="217" t="s">
        <v>153</v>
      </c>
    </row>
    <row r="187" spans="1:65" s="14" customFormat="1" ht="11.25">
      <c r="B187" s="218"/>
      <c r="C187" s="219"/>
      <c r="D187" s="209" t="s">
        <v>162</v>
      </c>
      <c r="E187" s="220" t="s">
        <v>20</v>
      </c>
      <c r="F187" s="221" t="s">
        <v>2276</v>
      </c>
      <c r="G187" s="219"/>
      <c r="H187" s="222">
        <v>22.254000000000001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162</v>
      </c>
      <c r="AU187" s="228" t="s">
        <v>78</v>
      </c>
      <c r="AV187" s="14" t="s">
        <v>78</v>
      </c>
      <c r="AW187" s="14" t="s">
        <v>31</v>
      </c>
      <c r="AX187" s="14" t="s">
        <v>69</v>
      </c>
      <c r="AY187" s="228" t="s">
        <v>153</v>
      </c>
    </row>
    <row r="188" spans="1:65" s="16" customFormat="1" ht="11.25">
      <c r="B188" s="240"/>
      <c r="C188" s="241"/>
      <c r="D188" s="209" t="s">
        <v>162</v>
      </c>
      <c r="E188" s="242" t="s">
        <v>20</v>
      </c>
      <c r="F188" s="243" t="s">
        <v>176</v>
      </c>
      <c r="G188" s="241"/>
      <c r="H188" s="244">
        <v>170.614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162</v>
      </c>
      <c r="AU188" s="250" t="s">
        <v>78</v>
      </c>
      <c r="AV188" s="16" t="s">
        <v>160</v>
      </c>
      <c r="AW188" s="16" t="s">
        <v>31</v>
      </c>
      <c r="AX188" s="16" t="s">
        <v>76</v>
      </c>
      <c r="AY188" s="250" t="s">
        <v>153</v>
      </c>
    </row>
    <row r="189" spans="1:65" s="2" customFormat="1" ht="24" customHeight="1">
      <c r="A189" s="36"/>
      <c r="B189" s="37"/>
      <c r="C189" s="194" t="s">
        <v>279</v>
      </c>
      <c r="D189" s="194" t="s">
        <v>155</v>
      </c>
      <c r="E189" s="195" t="s">
        <v>2288</v>
      </c>
      <c r="F189" s="196" t="s">
        <v>2289</v>
      </c>
      <c r="G189" s="197" t="s">
        <v>208</v>
      </c>
      <c r="H189" s="198">
        <v>14.56</v>
      </c>
      <c r="I189" s="199"/>
      <c r="J189" s="200">
        <f>ROUND(I189*H189,2)</f>
        <v>0</v>
      </c>
      <c r="K189" s="196" t="s">
        <v>159</v>
      </c>
      <c r="L189" s="41"/>
      <c r="M189" s="201" t="s">
        <v>20</v>
      </c>
      <c r="N189" s="202" t="s">
        <v>40</v>
      </c>
      <c r="O189" s="66"/>
      <c r="P189" s="203">
        <f>O189*H189</f>
        <v>0</v>
      </c>
      <c r="Q189" s="203">
        <v>0</v>
      </c>
      <c r="R189" s="203">
        <f>Q189*H189</f>
        <v>0</v>
      </c>
      <c r="S189" s="203">
        <v>2E-3</v>
      </c>
      <c r="T189" s="204">
        <f>S189*H189</f>
        <v>2.912E-2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304</v>
      </c>
      <c r="AT189" s="205" t="s">
        <v>155</v>
      </c>
      <c r="AU189" s="205" t="s">
        <v>78</v>
      </c>
      <c r="AY189" s="19" t="s">
        <v>153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9" t="s">
        <v>76</v>
      </c>
      <c r="BK189" s="206">
        <f>ROUND(I189*H189,2)</f>
        <v>0</v>
      </c>
      <c r="BL189" s="19" t="s">
        <v>304</v>
      </c>
      <c r="BM189" s="205" t="s">
        <v>2290</v>
      </c>
    </row>
    <row r="190" spans="1:65" s="13" customFormat="1" ht="11.25">
      <c r="B190" s="207"/>
      <c r="C190" s="208"/>
      <c r="D190" s="209" t="s">
        <v>162</v>
      </c>
      <c r="E190" s="210" t="s">
        <v>20</v>
      </c>
      <c r="F190" s="211" t="s">
        <v>2291</v>
      </c>
      <c r="G190" s="208"/>
      <c r="H190" s="210" t="s">
        <v>20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162</v>
      </c>
      <c r="AU190" s="217" t="s">
        <v>78</v>
      </c>
      <c r="AV190" s="13" t="s">
        <v>76</v>
      </c>
      <c r="AW190" s="13" t="s">
        <v>31</v>
      </c>
      <c r="AX190" s="13" t="s">
        <v>69</v>
      </c>
      <c r="AY190" s="217" t="s">
        <v>153</v>
      </c>
    </row>
    <row r="191" spans="1:65" s="14" customFormat="1" ht="11.25">
      <c r="B191" s="218"/>
      <c r="C191" s="219"/>
      <c r="D191" s="209" t="s">
        <v>162</v>
      </c>
      <c r="E191" s="220" t="s">
        <v>20</v>
      </c>
      <c r="F191" s="221" t="s">
        <v>2292</v>
      </c>
      <c r="G191" s="219"/>
      <c r="H191" s="222">
        <v>14.56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162</v>
      </c>
      <c r="AU191" s="228" t="s">
        <v>78</v>
      </c>
      <c r="AV191" s="14" t="s">
        <v>78</v>
      </c>
      <c r="AW191" s="14" t="s">
        <v>31</v>
      </c>
      <c r="AX191" s="14" t="s">
        <v>69</v>
      </c>
      <c r="AY191" s="228" t="s">
        <v>153</v>
      </c>
    </row>
    <row r="192" spans="1:65" s="16" customFormat="1" ht="11.25">
      <c r="B192" s="240"/>
      <c r="C192" s="241"/>
      <c r="D192" s="209" t="s">
        <v>162</v>
      </c>
      <c r="E192" s="242" t="s">
        <v>20</v>
      </c>
      <c r="F192" s="243" t="s">
        <v>176</v>
      </c>
      <c r="G192" s="241"/>
      <c r="H192" s="244">
        <v>14.56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162</v>
      </c>
      <c r="AU192" s="250" t="s">
        <v>78</v>
      </c>
      <c r="AV192" s="16" t="s">
        <v>160</v>
      </c>
      <c r="AW192" s="16" t="s">
        <v>31</v>
      </c>
      <c r="AX192" s="16" t="s">
        <v>76</v>
      </c>
      <c r="AY192" s="250" t="s">
        <v>153</v>
      </c>
    </row>
    <row r="193" spans="1:65" s="12" customFormat="1" ht="22.9" customHeight="1">
      <c r="B193" s="178"/>
      <c r="C193" s="179"/>
      <c r="D193" s="180" t="s">
        <v>68</v>
      </c>
      <c r="E193" s="192" t="s">
        <v>518</v>
      </c>
      <c r="F193" s="192" t="s">
        <v>519</v>
      </c>
      <c r="G193" s="179"/>
      <c r="H193" s="179"/>
      <c r="I193" s="182"/>
      <c r="J193" s="193">
        <f>BK193</f>
        <v>0</v>
      </c>
      <c r="K193" s="179"/>
      <c r="L193" s="184"/>
      <c r="M193" s="185"/>
      <c r="N193" s="186"/>
      <c r="O193" s="186"/>
      <c r="P193" s="187">
        <f>SUM(P194:P195)</f>
        <v>0</v>
      </c>
      <c r="Q193" s="186"/>
      <c r="R193" s="187">
        <f>SUM(R194:R195)</f>
        <v>0</v>
      </c>
      <c r="S193" s="186"/>
      <c r="T193" s="188">
        <f>SUM(T194:T195)</f>
        <v>0</v>
      </c>
      <c r="AR193" s="189" t="s">
        <v>76</v>
      </c>
      <c r="AT193" s="190" t="s">
        <v>68</v>
      </c>
      <c r="AU193" s="190" t="s">
        <v>76</v>
      </c>
      <c r="AY193" s="189" t="s">
        <v>153</v>
      </c>
      <c r="BK193" s="191">
        <f>SUM(BK194:BK195)</f>
        <v>0</v>
      </c>
    </row>
    <row r="194" spans="1:65" s="2" customFormat="1" ht="36" customHeight="1">
      <c r="A194" s="36"/>
      <c r="B194" s="37"/>
      <c r="C194" s="194" t="s">
        <v>9</v>
      </c>
      <c r="D194" s="194" t="s">
        <v>155</v>
      </c>
      <c r="E194" s="195" t="s">
        <v>2293</v>
      </c>
      <c r="F194" s="196" t="s">
        <v>2294</v>
      </c>
      <c r="G194" s="197" t="s">
        <v>201</v>
      </c>
      <c r="H194" s="198">
        <v>11.456</v>
      </c>
      <c r="I194" s="199"/>
      <c r="J194" s="200">
        <f>ROUND(I194*H194,2)</f>
        <v>0</v>
      </c>
      <c r="K194" s="196" t="s">
        <v>159</v>
      </c>
      <c r="L194" s="41"/>
      <c r="M194" s="201" t="s">
        <v>20</v>
      </c>
      <c r="N194" s="202" t="s">
        <v>40</v>
      </c>
      <c r="O194" s="66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160</v>
      </c>
      <c r="AT194" s="205" t="s">
        <v>155</v>
      </c>
      <c r="AU194" s="205" t="s">
        <v>78</v>
      </c>
      <c r="AY194" s="19" t="s">
        <v>153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9" t="s">
        <v>76</v>
      </c>
      <c r="BK194" s="206">
        <f>ROUND(I194*H194,2)</f>
        <v>0</v>
      </c>
      <c r="BL194" s="19" t="s">
        <v>160</v>
      </c>
      <c r="BM194" s="205" t="s">
        <v>2295</v>
      </c>
    </row>
    <row r="195" spans="1:65" s="2" customFormat="1" ht="36" customHeight="1">
      <c r="A195" s="36"/>
      <c r="B195" s="37"/>
      <c r="C195" s="194" t="s">
        <v>304</v>
      </c>
      <c r="D195" s="194" t="s">
        <v>155</v>
      </c>
      <c r="E195" s="195" t="s">
        <v>2296</v>
      </c>
      <c r="F195" s="196" t="s">
        <v>2297</v>
      </c>
      <c r="G195" s="197" t="s">
        <v>201</v>
      </c>
      <c r="H195" s="198">
        <v>11.456</v>
      </c>
      <c r="I195" s="199"/>
      <c r="J195" s="200">
        <f>ROUND(I195*H195,2)</f>
        <v>0</v>
      </c>
      <c r="K195" s="196" t="s">
        <v>159</v>
      </c>
      <c r="L195" s="41"/>
      <c r="M195" s="201" t="s">
        <v>20</v>
      </c>
      <c r="N195" s="202" t="s">
        <v>40</v>
      </c>
      <c r="O195" s="66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160</v>
      </c>
      <c r="AT195" s="205" t="s">
        <v>155</v>
      </c>
      <c r="AU195" s="205" t="s">
        <v>78</v>
      </c>
      <c r="AY195" s="19" t="s">
        <v>153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9" t="s">
        <v>76</v>
      </c>
      <c r="BK195" s="206">
        <f>ROUND(I195*H195,2)</f>
        <v>0</v>
      </c>
      <c r="BL195" s="19" t="s">
        <v>160</v>
      </c>
      <c r="BM195" s="205" t="s">
        <v>2298</v>
      </c>
    </row>
    <row r="196" spans="1:65" s="12" customFormat="1" ht="22.9" customHeight="1">
      <c r="B196" s="178"/>
      <c r="C196" s="179"/>
      <c r="D196" s="180" t="s">
        <v>68</v>
      </c>
      <c r="E196" s="192" t="s">
        <v>550</v>
      </c>
      <c r="F196" s="192" t="s">
        <v>551</v>
      </c>
      <c r="G196" s="179"/>
      <c r="H196" s="179"/>
      <c r="I196" s="182"/>
      <c r="J196" s="193">
        <f>BK196</f>
        <v>0</v>
      </c>
      <c r="K196" s="179"/>
      <c r="L196" s="184"/>
      <c r="M196" s="185"/>
      <c r="N196" s="186"/>
      <c r="O196" s="186"/>
      <c r="P196" s="187">
        <f>SUM(P197:P198)</f>
        <v>0</v>
      </c>
      <c r="Q196" s="186"/>
      <c r="R196" s="187">
        <f>SUM(R197:R198)</f>
        <v>0</v>
      </c>
      <c r="S196" s="186"/>
      <c r="T196" s="188">
        <f>SUM(T197:T198)</f>
        <v>0</v>
      </c>
      <c r="AR196" s="189" t="s">
        <v>76</v>
      </c>
      <c r="AT196" s="190" t="s">
        <v>68</v>
      </c>
      <c r="AU196" s="190" t="s">
        <v>76</v>
      </c>
      <c r="AY196" s="189" t="s">
        <v>153</v>
      </c>
      <c r="BK196" s="191">
        <f>SUM(BK197:BK198)</f>
        <v>0</v>
      </c>
    </row>
    <row r="197" spans="1:65" s="2" customFormat="1" ht="48" customHeight="1">
      <c r="A197" s="36"/>
      <c r="B197" s="37"/>
      <c r="C197" s="194" t="s">
        <v>311</v>
      </c>
      <c r="D197" s="194" t="s">
        <v>155</v>
      </c>
      <c r="E197" s="195" t="s">
        <v>553</v>
      </c>
      <c r="F197" s="196" t="s">
        <v>554</v>
      </c>
      <c r="G197" s="197" t="s">
        <v>201</v>
      </c>
      <c r="H197" s="198">
        <v>66.254000000000005</v>
      </c>
      <c r="I197" s="199"/>
      <c r="J197" s="200">
        <f>ROUND(I197*H197,2)</f>
        <v>0</v>
      </c>
      <c r="K197" s="196" t="s">
        <v>159</v>
      </c>
      <c r="L197" s="41"/>
      <c r="M197" s="201" t="s">
        <v>20</v>
      </c>
      <c r="N197" s="202" t="s">
        <v>40</v>
      </c>
      <c r="O197" s="66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160</v>
      </c>
      <c r="AT197" s="205" t="s">
        <v>155</v>
      </c>
      <c r="AU197" s="205" t="s">
        <v>78</v>
      </c>
      <c r="AY197" s="19" t="s">
        <v>153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9" t="s">
        <v>76</v>
      </c>
      <c r="BK197" s="206">
        <f>ROUND(I197*H197,2)</f>
        <v>0</v>
      </c>
      <c r="BL197" s="19" t="s">
        <v>160</v>
      </c>
      <c r="BM197" s="205" t="s">
        <v>2299</v>
      </c>
    </row>
    <row r="198" spans="1:65" s="2" customFormat="1" ht="60" customHeight="1">
      <c r="A198" s="36"/>
      <c r="B198" s="37"/>
      <c r="C198" s="194" t="s">
        <v>317</v>
      </c>
      <c r="D198" s="194" t="s">
        <v>155</v>
      </c>
      <c r="E198" s="195" t="s">
        <v>557</v>
      </c>
      <c r="F198" s="196" t="s">
        <v>558</v>
      </c>
      <c r="G198" s="197" t="s">
        <v>201</v>
      </c>
      <c r="H198" s="198">
        <v>66.254000000000005</v>
      </c>
      <c r="I198" s="199"/>
      <c r="J198" s="200">
        <f>ROUND(I198*H198,2)</f>
        <v>0</v>
      </c>
      <c r="K198" s="196" t="s">
        <v>159</v>
      </c>
      <c r="L198" s="41"/>
      <c r="M198" s="201" t="s">
        <v>20</v>
      </c>
      <c r="N198" s="202" t="s">
        <v>40</v>
      </c>
      <c r="O198" s="66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5" t="s">
        <v>160</v>
      </c>
      <c r="AT198" s="205" t="s">
        <v>155</v>
      </c>
      <c r="AU198" s="205" t="s">
        <v>78</v>
      </c>
      <c r="AY198" s="19" t="s">
        <v>153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9" t="s">
        <v>76</v>
      </c>
      <c r="BK198" s="206">
        <f>ROUND(I198*H198,2)</f>
        <v>0</v>
      </c>
      <c r="BL198" s="19" t="s">
        <v>160</v>
      </c>
      <c r="BM198" s="205" t="s">
        <v>2300</v>
      </c>
    </row>
    <row r="199" spans="1:65" s="12" customFormat="1" ht="25.9" customHeight="1">
      <c r="B199" s="178"/>
      <c r="C199" s="179"/>
      <c r="D199" s="180" t="s">
        <v>68</v>
      </c>
      <c r="E199" s="181" t="s">
        <v>560</v>
      </c>
      <c r="F199" s="181" t="s">
        <v>561</v>
      </c>
      <c r="G199" s="179"/>
      <c r="H199" s="179"/>
      <c r="I199" s="182"/>
      <c r="J199" s="183">
        <f>BK199</f>
        <v>0</v>
      </c>
      <c r="K199" s="179"/>
      <c r="L199" s="184"/>
      <c r="M199" s="185"/>
      <c r="N199" s="186"/>
      <c r="O199" s="186"/>
      <c r="P199" s="187">
        <f>P200+P209</f>
        <v>0</v>
      </c>
      <c r="Q199" s="186"/>
      <c r="R199" s="187">
        <f>R200+R209</f>
        <v>0.86901541999999998</v>
      </c>
      <c r="S199" s="186"/>
      <c r="T199" s="188">
        <f>T200+T209</f>
        <v>0</v>
      </c>
      <c r="AR199" s="189" t="s">
        <v>78</v>
      </c>
      <c r="AT199" s="190" t="s">
        <v>68</v>
      </c>
      <c r="AU199" s="190" t="s">
        <v>69</v>
      </c>
      <c r="AY199" s="189" t="s">
        <v>153</v>
      </c>
      <c r="BK199" s="191">
        <f>BK200+BK209</f>
        <v>0</v>
      </c>
    </row>
    <row r="200" spans="1:65" s="12" customFormat="1" ht="22.9" customHeight="1">
      <c r="B200" s="178"/>
      <c r="C200" s="179"/>
      <c r="D200" s="180" t="s">
        <v>68</v>
      </c>
      <c r="E200" s="192" t="s">
        <v>2301</v>
      </c>
      <c r="F200" s="192" t="s">
        <v>2302</v>
      </c>
      <c r="G200" s="179"/>
      <c r="H200" s="179"/>
      <c r="I200" s="182"/>
      <c r="J200" s="193">
        <f>BK200</f>
        <v>0</v>
      </c>
      <c r="K200" s="179"/>
      <c r="L200" s="184"/>
      <c r="M200" s="185"/>
      <c r="N200" s="186"/>
      <c r="O200" s="186"/>
      <c r="P200" s="187">
        <f>SUM(P201:P208)</f>
        <v>0</v>
      </c>
      <c r="Q200" s="186"/>
      <c r="R200" s="187">
        <f>SUM(R201:R208)</f>
        <v>0.86005920000000002</v>
      </c>
      <c r="S200" s="186"/>
      <c r="T200" s="188">
        <f>SUM(T201:T208)</f>
        <v>0</v>
      </c>
      <c r="AR200" s="189" t="s">
        <v>78</v>
      </c>
      <c r="AT200" s="190" t="s">
        <v>68</v>
      </c>
      <c r="AU200" s="190" t="s">
        <v>76</v>
      </c>
      <c r="AY200" s="189" t="s">
        <v>153</v>
      </c>
      <c r="BK200" s="191">
        <f>SUM(BK201:BK208)</f>
        <v>0</v>
      </c>
    </row>
    <row r="201" spans="1:65" s="2" customFormat="1" ht="16.5" customHeight="1">
      <c r="A201" s="36"/>
      <c r="B201" s="37"/>
      <c r="C201" s="194" t="s">
        <v>323</v>
      </c>
      <c r="D201" s="194" t="s">
        <v>155</v>
      </c>
      <c r="E201" s="195" t="s">
        <v>2303</v>
      </c>
      <c r="F201" s="196" t="s">
        <v>2304</v>
      </c>
      <c r="G201" s="197" t="s">
        <v>208</v>
      </c>
      <c r="H201" s="198">
        <v>14.56</v>
      </c>
      <c r="I201" s="199"/>
      <c r="J201" s="200">
        <f>ROUND(I201*H201,2)</f>
        <v>0</v>
      </c>
      <c r="K201" s="196" t="s">
        <v>20</v>
      </c>
      <c r="L201" s="41"/>
      <c r="M201" s="201" t="s">
        <v>20</v>
      </c>
      <c r="N201" s="202" t="s">
        <v>40</v>
      </c>
      <c r="O201" s="66"/>
      <c r="P201" s="203">
        <f>O201*H201</f>
        <v>0</v>
      </c>
      <c r="Q201" s="203">
        <v>4.0070000000000001E-2</v>
      </c>
      <c r="R201" s="203">
        <f>Q201*H201</f>
        <v>0.58341920000000003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304</v>
      </c>
      <c r="AT201" s="205" t="s">
        <v>155</v>
      </c>
      <c r="AU201" s="205" t="s">
        <v>78</v>
      </c>
      <c r="AY201" s="19" t="s">
        <v>153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9" t="s">
        <v>76</v>
      </c>
      <c r="BK201" s="206">
        <f>ROUND(I201*H201,2)</f>
        <v>0</v>
      </c>
      <c r="BL201" s="19" t="s">
        <v>304</v>
      </c>
      <c r="BM201" s="205" t="s">
        <v>2305</v>
      </c>
    </row>
    <row r="202" spans="1:65" s="13" customFormat="1" ht="11.25">
      <c r="B202" s="207"/>
      <c r="C202" s="208"/>
      <c r="D202" s="209" t="s">
        <v>162</v>
      </c>
      <c r="E202" s="210" t="s">
        <v>20</v>
      </c>
      <c r="F202" s="211" t="s">
        <v>2291</v>
      </c>
      <c r="G202" s="208"/>
      <c r="H202" s="210" t="s">
        <v>20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162</v>
      </c>
      <c r="AU202" s="217" t="s">
        <v>78</v>
      </c>
      <c r="AV202" s="13" t="s">
        <v>76</v>
      </c>
      <c r="AW202" s="13" t="s">
        <v>31</v>
      </c>
      <c r="AX202" s="13" t="s">
        <v>69</v>
      </c>
      <c r="AY202" s="217" t="s">
        <v>153</v>
      </c>
    </row>
    <row r="203" spans="1:65" s="14" customFormat="1" ht="11.25">
      <c r="B203" s="218"/>
      <c r="C203" s="219"/>
      <c r="D203" s="209" t="s">
        <v>162</v>
      </c>
      <c r="E203" s="220" t="s">
        <v>20</v>
      </c>
      <c r="F203" s="221" t="s">
        <v>2292</v>
      </c>
      <c r="G203" s="219"/>
      <c r="H203" s="222">
        <v>14.56</v>
      </c>
      <c r="I203" s="223"/>
      <c r="J203" s="219"/>
      <c r="K203" s="219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162</v>
      </c>
      <c r="AU203" s="228" t="s">
        <v>78</v>
      </c>
      <c r="AV203" s="14" t="s">
        <v>78</v>
      </c>
      <c r="AW203" s="14" t="s">
        <v>31</v>
      </c>
      <c r="AX203" s="14" t="s">
        <v>69</v>
      </c>
      <c r="AY203" s="228" t="s">
        <v>153</v>
      </c>
    </row>
    <row r="204" spans="1:65" s="16" customFormat="1" ht="11.25">
      <c r="B204" s="240"/>
      <c r="C204" s="241"/>
      <c r="D204" s="209" t="s">
        <v>162</v>
      </c>
      <c r="E204" s="242" t="s">
        <v>20</v>
      </c>
      <c r="F204" s="243" t="s">
        <v>176</v>
      </c>
      <c r="G204" s="241"/>
      <c r="H204" s="244">
        <v>14.56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162</v>
      </c>
      <c r="AU204" s="250" t="s">
        <v>78</v>
      </c>
      <c r="AV204" s="16" t="s">
        <v>160</v>
      </c>
      <c r="AW204" s="16" t="s">
        <v>31</v>
      </c>
      <c r="AX204" s="16" t="s">
        <v>76</v>
      </c>
      <c r="AY204" s="250" t="s">
        <v>153</v>
      </c>
    </row>
    <row r="205" spans="1:65" s="2" customFormat="1" ht="16.5" customHeight="1">
      <c r="A205" s="36"/>
      <c r="B205" s="37"/>
      <c r="C205" s="254" t="s">
        <v>327</v>
      </c>
      <c r="D205" s="254" t="s">
        <v>332</v>
      </c>
      <c r="E205" s="255" t="s">
        <v>2306</v>
      </c>
      <c r="F205" s="256" t="s">
        <v>2307</v>
      </c>
      <c r="G205" s="257" t="s">
        <v>208</v>
      </c>
      <c r="H205" s="258">
        <v>14.56</v>
      </c>
      <c r="I205" s="259"/>
      <c r="J205" s="260">
        <f>ROUND(I205*H205,2)</f>
        <v>0</v>
      </c>
      <c r="K205" s="256" t="s">
        <v>20</v>
      </c>
      <c r="L205" s="261"/>
      <c r="M205" s="262" t="s">
        <v>20</v>
      </c>
      <c r="N205" s="263" t="s">
        <v>40</v>
      </c>
      <c r="O205" s="66"/>
      <c r="P205" s="203">
        <f>O205*H205</f>
        <v>0</v>
      </c>
      <c r="Q205" s="203">
        <v>1.9E-2</v>
      </c>
      <c r="R205" s="203">
        <f>Q205*H205</f>
        <v>0.27664</v>
      </c>
      <c r="S205" s="203">
        <v>0</v>
      </c>
      <c r="T205" s="20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423</v>
      </c>
      <c r="AT205" s="205" t="s">
        <v>332</v>
      </c>
      <c r="AU205" s="205" t="s">
        <v>78</v>
      </c>
      <c r="AY205" s="19" t="s">
        <v>153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9" t="s">
        <v>76</v>
      </c>
      <c r="BK205" s="206">
        <f>ROUND(I205*H205,2)</f>
        <v>0</v>
      </c>
      <c r="BL205" s="19" t="s">
        <v>304</v>
      </c>
      <c r="BM205" s="205" t="s">
        <v>2308</v>
      </c>
    </row>
    <row r="206" spans="1:65" s="2" customFormat="1" ht="16.5" customHeight="1">
      <c r="A206" s="36"/>
      <c r="B206" s="37"/>
      <c r="C206" s="194" t="s">
        <v>7</v>
      </c>
      <c r="D206" s="194" t="s">
        <v>155</v>
      </c>
      <c r="E206" s="195" t="s">
        <v>2309</v>
      </c>
      <c r="F206" s="196" t="s">
        <v>2310</v>
      </c>
      <c r="G206" s="197" t="s">
        <v>736</v>
      </c>
      <c r="H206" s="198">
        <v>1</v>
      </c>
      <c r="I206" s="199"/>
      <c r="J206" s="200">
        <f>ROUND(I206*H206,2)</f>
        <v>0</v>
      </c>
      <c r="K206" s="196" t="s">
        <v>20</v>
      </c>
      <c r="L206" s="41"/>
      <c r="M206" s="201" t="s">
        <v>20</v>
      </c>
      <c r="N206" s="202" t="s">
        <v>40</v>
      </c>
      <c r="O206" s="66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5" t="s">
        <v>304</v>
      </c>
      <c r="AT206" s="205" t="s">
        <v>155</v>
      </c>
      <c r="AU206" s="205" t="s">
        <v>78</v>
      </c>
      <c r="AY206" s="19" t="s">
        <v>153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9" t="s">
        <v>76</v>
      </c>
      <c r="BK206" s="206">
        <f>ROUND(I206*H206,2)</f>
        <v>0</v>
      </c>
      <c r="BL206" s="19" t="s">
        <v>304</v>
      </c>
      <c r="BM206" s="205" t="s">
        <v>2311</v>
      </c>
    </row>
    <row r="207" spans="1:65" s="2" customFormat="1" ht="36" customHeight="1">
      <c r="A207" s="36"/>
      <c r="B207" s="37"/>
      <c r="C207" s="194" t="s">
        <v>337</v>
      </c>
      <c r="D207" s="194" t="s">
        <v>155</v>
      </c>
      <c r="E207" s="195" t="s">
        <v>2312</v>
      </c>
      <c r="F207" s="196" t="s">
        <v>2313</v>
      </c>
      <c r="G207" s="197" t="s">
        <v>201</v>
      </c>
      <c r="H207" s="198">
        <v>0.86</v>
      </c>
      <c r="I207" s="199"/>
      <c r="J207" s="200">
        <f>ROUND(I207*H207,2)</f>
        <v>0</v>
      </c>
      <c r="K207" s="196" t="s">
        <v>159</v>
      </c>
      <c r="L207" s="41"/>
      <c r="M207" s="201" t="s">
        <v>20</v>
      </c>
      <c r="N207" s="202" t="s">
        <v>40</v>
      </c>
      <c r="O207" s="66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304</v>
      </c>
      <c r="AT207" s="205" t="s">
        <v>155</v>
      </c>
      <c r="AU207" s="205" t="s">
        <v>78</v>
      </c>
      <c r="AY207" s="19" t="s">
        <v>153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9" t="s">
        <v>76</v>
      </c>
      <c r="BK207" s="206">
        <f>ROUND(I207*H207,2)</f>
        <v>0</v>
      </c>
      <c r="BL207" s="19" t="s">
        <v>304</v>
      </c>
      <c r="BM207" s="205" t="s">
        <v>2314</v>
      </c>
    </row>
    <row r="208" spans="1:65" s="2" customFormat="1" ht="48" customHeight="1">
      <c r="A208" s="36"/>
      <c r="B208" s="37"/>
      <c r="C208" s="194" t="s">
        <v>368</v>
      </c>
      <c r="D208" s="194" t="s">
        <v>155</v>
      </c>
      <c r="E208" s="195" t="s">
        <v>2315</v>
      </c>
      <c r="F208" s="196" t="s">
        <v>2316</v>
      </c>
      <c r="G208" s="197" t="s">
        <v>201</v>
      </c>
      <c r="H208" s="198">
        <v>0.86</v>
      </c>
      <c r="I208" s="199"/>
      <c r="J208" s="200">
        <f>ROUND(I208*H208,2)</f>
        <v>0</v>
      </c>
      <c r="K208" s="196" t="s">
        <v>159</v>
      </c>
      <c r="L208" s="41"/>
      <c r="M208" s="201" t="s">
        <v>20</v>
      </c>
      <c r="N208" s="202" t="s">
        <v>40</v>
      </c>
      <c r="O208" s="66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304</v>
      </c>
      <c r="AT208" s="205" t="s">
        <v>155</v>
      </c>
      <c r="AU208" s="205" t="s">
        <v>78</v>
      </c>
      <c r="AY208" s="19" t="s">
        <v>153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9" t="s">
        <v>76</v>
      </c>
      <c r="BK208" s="206">
        <f>ROUND(I208*H208,2)</f>
        <v>0</v>
      </c>
      <c r="BL208" s="19" t="s">
        <v>304</v>
      </c>
      <c r="BM208" s="205" t="s">
        <v>2317</v>
      </c>
    </row>
    <row r="209" spans="1:65" s="12" customFormat="1" ht="22.9" customHeight="1">
      <c r="B209" s="178"/>
      <c r="C209" s="179"/>
      <c r="D209" s="180" t="s">
        <v>68</v>
      </c>
      <c r="E209" s="192" t="s">
        <v>1039</v>
      </c>
      <c r="F209" s="192" t="s">
        <v>1040</v>
      </c>
      <c r="G209" s="179"/>
      <c r="H209" s="179"/>
      <c r="I209" s="182"/>
      <c r="J209" s="193">
        <f>BK209</f>
        <v>0</v>
      </c>
      <c r="K209" s="179"/>
      <c r="L209" s="184"/>
      <c r="M209" s="185"/>
      <c r="N209" s="186"/>
      <c r="O209" s="186"/>
      <c r="P209" s="187">
        <f>SUM(P210:P226)</f>
        <v>0</v>
      </c>
      <c r="Q209" s="186"/>
      <c r="R209" s="187">
        <f>SUM(R210:R226)</f>
        <v>8.9562199999999991E-3</v>
      </c>
      <c r="S209" s="186"/>
      <c r="T209" s="188">
        <f>SUM(T210:T226)</f>
        <v>0</v>
      </c>
      <c r="AR209" s="189" t="s">
        <v>78</v>
      </c>
      <c r="AT209" s="190" t="s">
        <v>68</v>
      </c>
      <c r="AU209" s="190" t="s">
        <v>76</v>
      </c>
      <c r="AY209" s="189" t="s">
        <v>153</v>
      </c>
      <c r="BK209" s="191">
        <f>SUM(BK210:BK226)</f>
        <v>0</v>
      </c>
    </row>
    <row r="210" spans="1:65" s="2" customFormat="1" ht="36" customHeight="1">
      <c r="A210" s="36"/>
      <c r="B210" s="37"/>
      <c r="C210" s="194" t="s">
        <v>373</v>
      </c>
      <c r="D210" s="194" t="s">
        <v>155</v>
      </c>
      <c r="E210" s="195" t="s">
        <v>2318</v>
      </c>
      <c r="F210" s="196" t="s">
        <v>2319</v>
      </c>
      <c r="G210" s="197" t="s">
        <v>208</v>
      </c>
      <c r="H210" s="198">
        <v>18.2</v>
      </c>
      <c r="I210" s="199"/>
      <c r="J210" s="200">
        <f>ROUND(I210*H210,2)</f>
        <v>0</v>
      </c>
      <c r="K210" s="196" t="s">
        <v>159</v>
      </c>
      <c r="L210" s="41"/>
      <c r="M210" s="201" t="s">
        <v>20</v>
      </c>
      <c r="N210" s="202" t="s">
        <v>40</v>
      </c>
      <c r="O210" s="66"/>
      <c r="P210" s="203">
        <f>O210*H210</f>
        <v>0</v>
      </c>
      <c r="Q210" s="203">
        <v>6.7000000000000002E-5</v>
      </c>
      <c r="R210" s="203">
        <f>Q210*H210</f>
        <v>1.2194E-3</v>
      </c>
      <c r="S210" s="203">
        <v>0</v>
      </c>
      <c r="T210" s="20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304</v>
      </c>
      <c r="AT210" s="205" t="s">
        <v>155</v>
      </c>
      <c r="AU210" s="205" t="s">
        <v>78</v>
      </c>
      <c r="AY210" s="19" t="s">
        <v>153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9" t="s">
        <v>76</v>
      </c>
      <c r="BK210" s="206">
        <f>ROUND(I210*H210,2)</f>
        <v>0</v>
      </c>
      <c r="BL210" s="19" t="s">
        <v>304</v>
      </c>
      <c r="BM210" s="205" t="s">
        <v>2320</v>
      </c>
    </row>
    <row r="211" spans="1:65" s="13" customFormat="1" ht="11.25">
      <c r="B211" s="207"/>
      <c r="C211" s="208"/>
      <c r="D211" s="209" t="s">
        <v>162</v>
      </c>
      <c r="E211" s="210" t="s">
        <v>20</v>
      </c>
      <c r="F211" s="211" t="s">
        <v>2291</v>
      </c>
      <c r="G211" s="208"/>
      <c r="H211" s="210" t="s">
        <v>20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162</v>
      </c>
      <c r="AU211" s="217" t="s">
        <v>78</v>
      </c>
      <c r="AV211" s="13" t="s">
        <v>76</v>
      </c>
      <c r="AW211" s="13" t="s">
        <v>31</v>
      </c>
      <c r="AX211" s="13" t="s">
        <v>69</v>
      </c>
      <c r="AY211" s="217" t="s">
        <v>153</v>
      </c>
    </row>
    <row r="212" spans="1:65" s="14" customFormat="1" ht="11.25">
      <c r="B212" s="218"/>
      <c r="C212" s="219"/>
      <c r="D212" s="209" t="s">
        <v>162</v>
      </c>
      <c r="E212" s="220" t="s">
        <v>20</v>
      </c>
      <c r="F212" s="221" t="s">
        <v>2292</v>
      </c>
      <c r="G212" s="219"/>
      <c r="H212" s="222">
        <v>14.56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162</v>
      </c>
      <c r="AU212" s="228" t="s">
        <v>78</v>
      </c>
      <c r="AV212" s="14" t="s">
        <v>78</v>
      </c>
      <c r="AW212" s="14" t="s">
        <v>31</v>
      </c>
      <c r="AX212" s="14" t="s">
        <v>69</v>
      </c>
      <c r="AY212" s="228" t="s">
        <v>153</v>
      </c>
    </row>
    <row r="213" spans="1:65" s="15" customFormat="1" ht="11.25">
      <c r="B213" s="229"/>
      <c r="C213" s="230"/>
      <c r="D213" s="209" t="s">
        <v>162</v>
      </c>
      <c r="E213" s="231" t="s">
        <v>20</v>
      </c>
      <c r="F213" s="232" t="s">
        <v>173</v>
      </c>
      <c r="G213" s="230"/>
      <c r="H213" s="233">
        <v>14.56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162</v>
      </c>
      <c r="AU213" s="239" t="s">
        <v>78</v>
      </c>
      <c r="AV213" s="15" t="s">
        <v>92</v>
      </c>
      <c r="AW213" s="15" t="s">
        <v>31</v>
      </c>
      <c r="AX213" s="15" t="s">
        <v>69</v>
      </c>
      <c r="AY213" s="239" t="s">
        <v>153</v>
      </c>
    </row>
    <row r="214" spans="1:65" s="13" customFormat="1" ht="11.25">
      <c r="B214" s="207"/>
      <c r="C214" s="208"/>
      <c r="D214" s="209" t="s">
        <v>162</v>
      </c>
      <c r="E214" s="210" t="s">
        <v>20</v>
      </c>
      <c r="F214" s="211" t="s">
        <v>761</v>
      </c>
      <c r="G214" s="208"/>
      <c r="H214" s="210" t="s">
        <v>20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162</v>
      </c>
      <c r="AU214" s="217" t="s">
        <v>78</v>
      </c>
      <c r="AV214" s="13" t="s">
        <v>76</v>
      </c>
      <c r="AW214" s="13" t="s">
        <v>31</v>
      </c>
      <c r="AX214" s="13" t="s">
        <v>69</v>
      </c>
      <c r="AY214" s="217" t="s">
        <v>153</v>
      </c>
    </row>
    <row r="215" spans="1:65" s="14" customFormat="1" ht="11.25">
      <c r="B215" s="218"/>
      <c r="C215" s="219"/>
      <c r="D215" s="209" t="s">
        <v>162</v>
      </c>
      <c r="E215" s="220" t="s">
        <v>20</v>
      </c>
      <c r="F215" s="221" t="s">
        <v>2321</v>
      </c>
      <c r="G215" s="219"/>
      <c r="H215" s="222">
        <v>3.64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162</v>
      </c>
      <c r="AU215" s="228" t="s">
        <v>78</v>
      </c>
      <c r="AV215" s="14" t="s">
        <v>78</v>
      </c>
      <c r="AW215" s="14" t="s">
        <v>31</v>
      </c>
      <c r="AX215" s="14" t="s">
        <v>69</v>
      </c>
      <c r="AY215" s="228" t="s">
        <v>153</v>
      </c>
    </row>
    <row r="216" spans="1:65" s="16" customFormat="1" ht="11.25">
      <c r="B216" s="240"/>
      <c r="C216" s="241"/>
      <c r="D216" s="209" t="s">
        <v>162</v>
      </c>
      <c r="E216" s="242" t="s">
        <v>20</v>
      </c>
      <c r="F216" s="243" t="s">
        <v>176</v>
      </c>
      <c r="G216" s="241"/>
      <c r="H216" s="244">
        <v>18.2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162</v>
      </c>
      <c r="AU216" s="250" t="s">
        <v>78</v>
      </c>
      <c r="AV216" s="16" t="s">
        <v>160</v>
      </c>
      <c r="AW216" s="16" t="s">
        <v>31</v>
      </c>
      <c r="AX216" s="16" t="s">
        <v>76</v>
      </c>
      <c r="AY216" s="250" t="s">
        <v>153</v>
      </c>
    </row>
    <row r="217" spans="1:65" s="2" customFormat="1" ht="36" customHeight="1">
      <c r="A217" s="36"/>
      <c r="B217" s="37"/>
      <c r="C217" s="194" t="s">
        <v>377</v>
      </c>
      <c r="D217" s="194" t="s">
        <v>155</v>
      </c>
      <c r="E217" s="195" t="s">
        <v>1042</v>
      </c>
      <c r="F217" s="196" t="s">
        <v>1043</v>
      </c>
      <c r="G217" s="197" t="s">
        <v>208</v>
      </c>
      <c r="H217" s="198">
        <v>18.2</v>
      </c>
      <c r="I217" s="199"/>
      <c r="J217" s="200">
        <f>ROUND(I217*H217,2)</f>
        <v>0</v>
      </c>
      <c r="K217" s="196" t="s">
        <v>159</v>
      </c>
      <c r="L217" s="41"/>
      <c r="M217" s="201" t="s">
        <v>20</v>
      </c>
      <c r="N217" s="202" t="s">
        <v>40</v>
      </c>
      <c r="O217" s="66"/>
      <c r="P217" s="203">
        <f>O217*H217</f>
        <v>0</v>
      </c>
      <c r="Q217" s="203">
        <v>8.0000000000000007E-5</v>
      </c>
      <c r="R217" s="203">
        <f>Q217*H217</f>
        <v>1.456E-3</v>
      </c>
      <c r="S217" s="203">
        <v>0</v>
      </c>
      <c r="T217" s="20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5" t="s">
        <v>304</v>
      </c>
      <c r="AT217" s="205" t="s">
        <v>155</v>
      </c>
      <c r="AU217" s="205" t="s">
        <v>78</v>
      </c>
      <c r="AY217" s="19" t="s">
        <v>153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9" t="s">
        <v>76</v>
      </c>
      <c r="BK217" s="206">
        <f>ROUND(I217*H217,2)</f>
        <v>0</v>
      </c>
      <c r="BL217" s="19" t="s">
        <v>304</v>
      </c>
      <c r="BM217" s="205" t="s">
        <v>2322</v>
      </c>
    </row>
    <row r="218" spans="1:65" s="13" customFormat="1" ht="11.25">
      <c r="B218" s="207"/>
      <c r="C218" s="208"/>
      <c r="D218" s="209" t="s">
        <v>162</v>
      </c>
      <c r="E218" s="210" t="s">
        <v>20</v>
      </c>
      <c r="F218" s="211" t="s">
        <v>2291</v>
      </c>
      <c r="G218" s="208"/>
      <c r="H218" s="210" t="s">
        <v>20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162</v>
      </c>
      <c r="AU218" s="217" t="s">
        <v>78</v>
      </c>
      <c r="AV218" s="13" t="s">
        <v>76</v>
      </c>
      <c r="AW218" s="13" t="s">
        <v>31</v>
      </c>
      <c r="AX218" s="13" t="s">
        <v>69</v>
      </c>
      <c r="AY218" s="217" t="s">
        <v>153</v>
      </c>
    </row>
    <row r="219" spans="1:65" s="14" customFormat="1" ht="11.25">
      <c r="B219" s="218"/>
      <c r="C219" s="219"/>
      <c r="D219" s="209" t="s">
        <v>162</v>
      </c>
      <c r="E219" s="220" t="s">
        <v>20</v>
      </c>
      <c r="F219" s="221" t="s">
        <v>2292</v>
      </c>
      <c r="G219" s="219"/>
      <c r="H219" s="222">
        <v>14.56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162</v>
      </c>
      <c r="AU219" s="228" t="s">
        <v>78</v>
      </c>
      <c r="AV219" s="14" t="s">
        <v>78</v>
      </c>
      <c r="AW219" s="14" t="s">
        <v>31</v>
      </c>
      <c r="AX219" s="14" t="s">
        <v>69</v>
      </c>
      <c r="AY219" s="228" t="s">
        <v>153</v>
      </c>
    </row>
    <row r="220" spans="1:65" s="15" customFormat="1" ht="11.25">
      <c r="B220" s="229"/>
      <c r="C220" s="230"/>
      <c r="D220" s="209" t="s">
        <v>162</v>
      </c>
      <c r="E220" s="231" t="s">
        <v>20</v>
      </c>
      <c r="F220" s="232" t="s">
        <v>173</v>
      </c>
      <c r="G220" s="230"/>
      <c r="H220" s="233">
        <v>14.56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162</v>
      </c>
      <c r="AU220" s="239" t="s">
        <v>78</v>
      </c>
      <c r="AV220" s="15" t="s">
        <v>92</v>
      </c>
      <c r="AW220" s="15" t="s">
        <v>31</v>
      </c>
      <c r="AX220" s="15" t="s">
        <v>69</v>
      </c>
      <c r="AY220" s="239" t="s">
        <v>153</v>
      </c>
    </row>
    <row r="221" spans="1:65" s="13" customFormat="1" ht="11.25">
      <c r="B221" s="207"/>
      <c r="C221" s="208"/>
      <c r="D221" s="209" t="s">
        <v>162</v>
      </c>
      <c r="E221" s="210" t="s">
        <v>20</v>
      </c>
      <c r="F221" s="211" t="s">
        <v>761</v>
      </c>
      <c r="G221" s="208"/>
      <c r="H221" s="210" t="s">
        <v>20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162</v>
      </c>
      <c r="AU221" s="217" t="s">
        <v>78</v>
      </c>
      <c r="AV221" s="13" t="s">
        <v>76</v>
      </c>
      <c r="AW221" s="13" t="s">
        <v>31</v>
      </c>
      <c r="AX221" s="13" t="s">
        <v>69</v>
      </c>
      <c r="AY221" s="217" t="s">
        <v>153</v>
      </c>
    </row>
    <row r="222" spans="1:65" s="14" customFormat="1" ht="11.25">
      <c r="B222" s="218"/>
      <c r="C222" s="219"/>
      <c r="D222" s="209" t="s">
        <v>162</v>
      </c>
      <c r="E222" s="220" t="s">
        <v>20</v>
      </c>
      <c r="F222" s="221" t="s">
        <v>2321</v>
      </c>
      <c r="G222" s="219"/>
      <c r="H222" s="222">
        <v>3.64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162</v>
      </c>
      <c r="AU222" s="228" t="s">
        <v>78</v>
      </c>
      <c r="AV222" s="14" t="s">
        <v>78</v>
      </c>
      <c r="AW222" s="14" t="s">
        <v>31</v>
      </c>
      <c r="AX222" s="14" t="s">
        <v>69</v>
      </c>
      <c r="AY222" s="228" t="s">
        <v>153</v>
      </c>
    </row>
    <row r="223" spans="1:65" s="16" customFormat="1" ht="11.25">
      <c r="B223" s="240"/>
      <c r="C223" s="241"/>
      <c r="D223" s="209" t="s">
        <v>162</v>
      </c>
      <c r="E223" s="242" t="s">
        <v>20</v>
      </c>
      <c r="F223" s="243" t="s">
        <v>176</v>
      </c>
      <c r="G223" s="241"/>
      <c r="H223" s="244">
        <v>18.2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162</v>
      </c>
      <c r="AU223" s="250" t="s">
        <v>78</v>
      </c>
      <c r="AV223" s="16" t="s">
        <v>160</v>
      </c>
      <c r="AW223" s="16" t="s">
        <v>31</v>
      </c>
      <c r="AX223" s="16" t="s">
        <v>76</v>
      </c>
      <c r="AY223" s="250" t="s">
        <v>153</v>
      </c>
    </row>
    <row r="224" spans="1:65" s="2" customFormat="1" ht="24" customHeight="1">
      <c r="A224" s="36"/>
      <c r="B224" s="37"/>
      <c r="C224" s="194" t="s">
        <v>389</v>
      </c>
      <c r="D224" s="194" t="s">
        <v>155</v>
      </c>
      <c r="E224" s="195" t="s">
        <v>1055</v>
      </c>
      <c r="F224" s="196" t="s">
        <v>1056</v>
      </c>
      <c r="G224" s="197" t="s">
        <v>208</v>
      </c>
      <c r="H224" s="198">
        <v>18.2</v>
      </c>
      <c r="I224" s="199"/>
      <c r="J224" s="200">
        <f>ROUND(I224*H224,2)</f>
        <v>0</v>
      </c>
      <c r="K224" s="196" t="s">
        <v>159</v>
      </c>
      <c r="L224" s="41"/>
      <c r="M224" s="201" t="s">
        <v>20</v>
      </c>
      <c r="N224" s="202" t="s">
        <v>40</v>
      </c>
      <c r="O224" s="66"/>
      <c r="P224" s="203">
        <f>O224*H224</f>
        <v>0</v>
      </c>
      <c r="Q224" s="203">
        <v>1.2305000000000001E-4</v>
      </c>
      <c r="R224" s="203">
        <f>Q224*H224</f>
        <v>2.2395100000000001E-3</v>
      </c>
      <c r="S224" s="203">
        <v>0</v>
      </c>
      <c r="T224" s="20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5" t="s">
        <v>304</v>
      </c>
      <c r="AT224" s="205" t="s">
        <v>155</v>
      </c>
      <c r="AU224" s="205" t="s">
        <v>78</v>
      </c>
      <c r="AY224" s="19" t="s">
        <v>153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9" t="s">
        <v>76</v>
      </c>
      <c r="BK224" s="206">
        <f>ROUND(I224*H224,2)</f>
        <v>0</v>
      </c>
      <c r="BL224" s="19" t="s">
        <v>304</v>
      </c>
      <c r="BM224" s="205" t="s">
        <v>2323</v>
      </c>
    </row>
    <row r="225" spans="1:65" s="2" customFormat="1" ht="24" customHeight="1">
      <c r="A225" s="36"/>
      <c r="B225" s="37"/>
      <c r="C225" s="194" t="s">
        <v>393</v>
      </c>
      <c r="D225" s="194" t="s">
        <v>155</v>
      </c>
      <c r="E225" s="195" t="s">
        <v>1059</v>
      </c>
      <c r="F225" s="196" t="s">
        <v>1060</v>
      </c>
      <c r="G225" s="197" t="s">
        <v>208</v>
      </c>
      <c r="H225" s="198">
        <v>18.2</v>
      </c>
      <c r="I225" s="199"/>
      <c r="J225" s="200">
        <f>ROUND(I225*H225,2)</f>
        <v>0</v>
      </c>
      <c r="K225" s="196" t="s">
        <v>159</v>
      </c>
      <c r="L225" s="41"/>
      <c r="M225" s="201" t="s">
        <v>20</v>
      </c>
      <c r="N225" s="202" t="s">
        <v>40</v>
      </c>
      <c r="O225" s="66"/>
      <c r="P225" s="203">
        <f>O225*H225</f>
        <v>0</v>
      </c>
      <c r="Q225" s="203">
        <v>1.2305000000000001E-4</v>
      </c>
      <c r="R225" s="203">
        <f>Q225*H225</f>
        <v>2.2395100000000001E-3</v>
      </c>
      <c r="S225" s="203">
        <v>0</v>
      </c>
      <c r="T225" s="20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5" t="s">
        <v>304</v>
      </c>
      <c r="AT225" s="205" t="s">
        <v>155</v>
      </c>
      <c r="AU225" s="205" t="s">
        <v>78</v>
      </c>
      <c r="AY225" s="19" t="s">
        <v>153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9" t="s">
        <v>76</v>
      </c>
      <c r="BK225" s="206">
        <f>ROUND(I225*H225,2)</f>
        <v>0</v>
      </c>
      <c r="BL225" s="19" t="s">
        <v>304</v>
      </c>
      <c r="BM225" s="205" t="s">
        <v>2324</v>
      </c>
    </row>
    <row r="226" spans="1:65" s="2" customFormat="1" ht="36" customHeight="1">
      <c r="A226" s="36"/>
      <c r="B226" s="37"/>
      <c r="C226" s="194" t="s">
        <v>400</v>
      </c>
      <c r="D226" s="194" t="s">
        <v>155</v>
      </c>
      <c r="E226" s="195" t="s">
        <v>2325</v>
      </c>
      <c r="F226" s="196" t="s">
        <v>2326</v>
      </c>
      <c r="G226" s="197" t="s">
        <v>208</v>
      </c>
      <c r="H226" s="198">
        <v>18.2</v>
      </c>
      <c r="I226" s="199"/>
      <c r="J226" s="200">
        <f>ROUND(I226*H226,2)</f>
        <v>0</v>
      </c>
      <c r="K226" s="196" t="s">
        <v>159</v>
      </c>
      <c r="L226" s="41"/>
      <c r="M226" s="264" t="s">
        <v>20</v>
      </c>
      <c r="N226" s="265" t="s">
        <v>40</v>
      </c>
      <c r="O226" s="266"/>
      <c r="P226" s="267">
        <f>O226*H226</f>
        <v>0</v>
      </c>
      <c r="Q226" s="267">
        <v>9.8999999999999994E-5</v>
      </c>
      <c r="R226" s="267">
        <f>Q226*H226</f>
        <v>1.8017999999999999E-3</v>
      </c>
      <c r="S226" s="267">
        <v>0</v>
      </c>
      <c r="T226" s="26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304</v>
      </c>
      <c r="AT226" s="205" t="s">
        <v>155</v>
      </c>
      <c r="AU226" s="205" t="s">
        <v>78</v>
      </c>
      <c r="AY226" s="19" t="s">
        <v>153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9" t="s">
        <v>76</v>
      </c>
      <c r="BK226" s="206">
        <f>ROUND(I226*H226,2)</f>
        <v>0</v>
      </c>
      <c r="BL226" s="19" t="s">
        <v>304</v>
      </c>
      <c r="BM226" s="205" t="s">
        <v>2327</v>
      </c>
    </row>
    <row r="227" spans="1:65" s="2" customFormat="1" ht="6.95" customHeight="1">
      <c r="A227" s="36"/>
      <c r="B227" s="49"/>
      <c r="C227" s="50"/>
      <c r="D227" s="50"/>
      <c r="E227" s="50"/>
      <c r="F227" s="50"/>
      <c r="G227" s="50"/>
      <c r="H227" s="50"/>
      <c r="I227" s="144"/>
      <c r="J227" s="50"/>
      <c r="K227" s="50"/>
      <c r="L227" s="41"/>
      <c r="M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</row>
  </sheetData>
  <sheetProtection algorithmName="SHA-512" hashValue="zAGS8fJ6cb+Y6fCJw3txSjFeqPPl+sZ/d8zUkpERvAVfIdn3Ud5KDoOvaJVVywvdUFN/iTIPPrxDP8ZH2zlGYA==" saltValue="f2wrW6RsQQfOc/IvcsS/IvbvbyKqJk2Hc0A60FZf6IuqvwGv7a0YytBk3bzlXj36bP700RjIfokmExKnVh+h7A==" spinCount="100000" sheet="1" objects="1" scenarios="1" formatColumns="0" formatRows="0" autoFilter="0"/>
  <autoFilter ref="C94:K226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106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2328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2329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ROUND(J89,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ROUND((SUM(BE89:BE136)),  2)</f>
        <v>0</v>
      </c>
      <c r="G35" s="36"/>
      <c r="H35" s="36"/>
      <c r="I35" s="133">
        <v>0.21</v>
      </c>
      <c r="J35" s="132">
        <f>ROUND(((SUM(BE89:BE136))*I35),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ROUND((SUM(BF89:BF136)),  2)</f>
        <v>0</v>
      </c>
      <c r="G36" s="36"/>
      <c r="H36" s="36"/>
      <c r="I36" s="133">
        <v>0.15</v>
      </c>
      <c r="J36" s="132">
        <f>ROUND(((SUM(BF89:BF136))*I36),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ROUND((SUM(BG89:BG136)),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ROUND((SUM(BH89:BH136)),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ROUND((SUM(BI89:BI136)),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2328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01 - Dveře vstupní - repase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J89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J90</f>
        <v>0</v>
      </c>
      <c r="K64" s="154"/>
      <c r="L64" s="159"/>
    </row>
    <row r="65" spans="1:31" s="10" customFormat="1" ht="19.899999999999999" customHeight="1">
      <c r="B65" s="160"/>
      <c r="C65" s="99"/>
      <c r="D65" s="161" t="s">
        <v>126</v>
      </c>
      <c r="E65" s="162"/>
      <c r="F65" s="162"/>
      <c r="G65" s="162"/>
      <c r="H65" s="162"/>
      <c r="I65" s="163"/>
      <c r="J65" s="164">
        <f>J91</f>
        <v>0</v>
      </c>
      <c r="K65" s="99"/>
      <c r="L65" s="165"/>
    </row>
    <row r="66" spans="1:31" s="9" customFormat="1" ht="24.95" customHeight="1">
      <c r="B66" s="153"/>
      <c r="C66" s="154"/>
      <c r="D66" s="155" t="s">
        <v>128</v>
      </c>
      <c r="E66" s="156"/>
      <c r="F66" s="156"/>
      <c r="G66" s="156"/>
      <c r="H66" s="156"/>
      <c r="I66" s="157"/>
      <c r="J66" s="158">
        <f>J95</f>
        <v>0</v>
      </c>
      <c r="K66" s="154"/>
      <c r="L66" s="159"/>
    </row>
    <row r="67" spans="1:31" s="10" customFormat="1" ht="19.899999999999999" customHeight="1">
      <c r="B67" s="160"/>
      <c r="C67" s="99"/>
      <c r="D67" s="161" t="s">
        <v>130</v>
      </c>
      <c r="E67" s="162"/>
      <c r="F67" s="162"/>
      <c r="G67" s="162"/>
      <c r="H67" s="162"/>
      <c r="I67" s="163"/>
      <c r="J67" s="164">
        <f>J96</f>
        <v>0</v>
      </c>
      <c r="K67" s="99"/>
      <c r="L67" s="165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117"/>
      <c r="J68" s="38"/>
      <c r="K68" s="38"/>
      <c r="L68" s="11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144"/>
      <c r="J69" s="50"/>
      <c r="K69" s="50"/>
      <c r="L69" s="11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147"/>
      <c r="J73" s="52"/>
      <c r="K73" s="52"/>
      <c r="L73" s="11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138</v>
      </c>
      <c r="D74" s="38"/>
      <c r="E74" s="38"/>
      <c r="F74" s="38"/>
      <c r="G74" s="38"/>
      <c r="H74" s="38"/>
      <c r="I74" s="117"/>
      <c r="J74" s="38"/>
      <c r="K74" s="38"/>
      <c r="L74" s="11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7"/>
      <c r="J75" s="38"/>
      <c r="K75" s="38"/>
      <c r="L75" s="11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17</v>
      </c>
      <c r="D76" s="38"/>
      <c r="E76" s="38"/>
      <c r="F76" s="38"/>
      <c r="G76" s="38"/>
      <c r="H76" s="38"/>
      <c r="I76" s="117"/>
      <c r="J76" s="38"/>
      <c r="K76" s="38"/>
      <c r="L76" s="11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402" t="str">
        <f>E7</f>
        <v>Oprava VB Přerov</v>
      </c>
      <c r="F77" s="403"/>
      <c r="G77" s="403"/>
      <c r="H77" s="403"/>
      <c r="I77" s="117"/>
      <c r="J77" s="38"/>
      <c r="K77" s="38"/>
      <c r="L77" s="11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1" customFormat="1" ht="12" customHeight="1">
      <c r="B78" s="23"/>
      <c r="C78" s="31" t="s">
        <v>113</v>
      </c>
      <c r="D78" s="24"/>
      <c r="E78" s="24"/>
      <c r="F78" s="24"/>
      <c r="G78" s="24"/>
      <c r="H78" s="24"/>
      <c r="I78" s="110"/>
      <c r="J78" s="24"/>
      <c r="K78" s="24"/>
      <c r="L78" s="22"/>
    </row>
    <row r="79" spans="1:31" s="2" customFormat="1" ht="16.5" customHeight="1">
      <c r="A79" s="36"/>
      <c r="B79" s="37"/>
      <c r="C79" s="38"/>
      <c r="D79" s="38"/>
      <c r="E79" s="402" t="s">
        <v>2328</v>
      </c>
      <c r="F79" s="404"/>
      <c r="G79" s="404"/>
      <c r="H79" s="404"/>
      <c r="I79" s="117"/>
      <c r="J79" s="38"/>
      <c r="K79" s="38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115</v>
      </c>
      <c r="D80" s="38"/>
      <c r="E80" s="38"/>
      <c r="F80" s="38"/>
      <c r="G80" s="38"/>
      <c r="H80" s="38"/>
      <c r="I80" s="117"/>
      <c r="J80" s="38"/>
      <c r="K80" s="38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70" t="str">
        <f>E11</f>
        <v>č. 01 - Dveře vstupní - repase</v>
      </c>
      <c r="F81" s="404"/>
      <c r="G81" s="404"/>
      <c r="H81" s="404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7"/>
      <c r="J82" s="38"/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F14</f>
        <v xml:space="preserve"> </v>
      </c>
      <c r="G83" s="38"/>
      <c r="H83" s="38"/>
      <c r="I83" s="119" t="s">
        <v>24</v>
      </c>
      <c r="J83" s="61">
        <f>IF(J14="","",J14)</f>
        <v>0</v>
      </c>
      <c r="K83" s="38"/>
      <c r="L83" s="11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117"/>
      <c r="J84" s="38"/>
      <c r="K84" s="38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25</v>
      </c>
      <c r="D85" s="38"/>
      <c r="E85" s="38"/>
      <c r="F85" s="29" t="str">
        <f>E17</f>
        <v xml:space="preserve"> </v>
      </c>
      <c r="G85" s="38"/>
      <c r="H85" s="38"/>
      <c r="I85" s="119" t="s">
        <v>30</v>
      </c>
      <c r="J85" s="34" t="str">
        <f>E23</f>
        <v xml:space="preserve"> </v>
      </c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28</v>
      </c>
      <c r="D86" s="38"/>
      <c r="E86" s="38"/>
      <c r="F86" s="29" t="str">
        <f>IF(E20="","",E20)</f>
        <v>Vyplň údaj</v>
      </c>
      <c r="G86" s="38"/>
      <c r="H86" s="38"/>
      <c r="I86" s="119" t="s">
        <v>32</v>
      </c>
      <c r="J86" s="34" t="str">
        <f>E26</f>
        <v xml:space="preserve"> </v>
      </c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66"/>
      <c r="B88" s="167"/>
      <c r="C88" s="168" t="s">
        <v>139</v>
      </c>
      <c r="D88" s="169" t="s">
        <v>54</v>
      </c>
      <c r="E88" s="169" t="s">
        <v>50</v>
      </c>
      <c r="F88" s="169" t="s">
        <v>51</v>
      </c>
      <c r="G88" s="169" t="s">
        <v>140</v>
      </c>
      <c r="H88" s="169" t="s">
        <v>141</v>
      </c>
      <c r="I88" s="170" t="s">
        <v>142</v>
      </c>
      <c r="J88" s="169" t="s">
        <v>119</v>
      </c>
      <c r="K88" s="171" t="s">
        <v>143</v>
      </c>
      <c r="L88" s="172"/>
      <c r="M88" s="70" t="s">
        <v>20</v>
      </c>
      <c r="N88" s="71" t="s">
        <v>39</v>
      </c>
      <c r="O88" s="71" t="s">
        <v>144</v>
      </c>
      <c r="P88" s="71" t="s">
        <v>145</v>
      </c>
      <c r="Q88" s="71" t="s">
        <v>146</v>
      </c>
      <c r="R88" s="71" t="s">
        <v>147</v>
      </c>
      <c r="S88" s="71" t="s">
        <v>148</v>
      </c>
      <c r="T88" s="72" t="s">
        <v>149</v>
      </c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</row>
    <row r="89" spans="1:65" s="2" customFormat="1" ht="22.9" customHeight="1">
      <c r="A89" s="36"/>
      <c r="B89" s="37"/>
      <c r="C89" s="77" t="s">
        <v>150</v>
      </c>
      <c r="D89" s="38"/>
      <c r="E89" s="38"/>
      <c r="F89" s="38"/>
      <c r="G89" s="38"/>
      <c r="H89" s="38"/>
      <c r="I89" s="117"/>
      <c r="J89" s="173">
        <f>BK89</f>
        <v>0</v>
      </c>
      <c r="K89" s="38"/>
      <c r="L89" s="41"/>
      <c r="M89" s="73"/>
      <c r="N89" s="174"/>
      <c r="O89" s="74"/>
      <c r="P89" s="175">
        <f>P90+P95</f>
        <v>0</v>
      </c>
      <c r="Q89" s="74"/>
      <c r="R89" s="175">
        <f>R90+R95</f>
        <v>0.96</v>
      </c>
      <c r="S89" s="74"/>
      <c r="T89" s="176">
        <f>T90+T95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68</v>
      </c>
      <c r="AU89" s="19" t="s">
        <v>120</v>
      </c>
      <c r="BK89" s="177">
        <f>BK90+BK95</f>
        <v>0</v>
      </c>
    </row>
    <row r="90" spans="1:65" s="12" customFormat="1" ht="25.9" customHeight="1">
      <c r="B90" s="178"/>
      <c r="C90" s="179"/>
      <c r="D90" s="180" t="s">
        <v>68</v>
      </c>
      <c r="E90" s="181" t="s">
        <v>151</v>
      </c>
      <c r="F90" s="181" t="s">
        <v>152</v>
      </c>
      <c r="G90" s="179"/>
      <c r="H90" s="179"/>
      <c r="I90" s="182"/>
      <c r="J90" s="183">
        <f>BK90</f>
        <v>0</v>
      </c>
      <c r="K90" s="179"/>
      <c r="L90" s="184"/>
      <c r="M90" s="185"/>
      <c r="N90" s="186"/>
      <c r="O90" s="186"/>
      <c r="P90" s="187">
        <f>P91</f>
        <v>0</v>
      </c>
      <c r="Q90" s="186"/>
      <c r="R90" s="187">
        <f>R91</f>
        <v>0</v>
      </c>
      <c r="S90" s="186"/>
      <c r="T90" s="188">
        <f>T91</f>
        <v>0</v>
      </c>
      <c r="AR90" s="189" t="s">
        <v>76</v>
      </c>
      <c r="AT90" s="190" t="s">
        <v>68</v>
      </c>
      <c r="AU90" s="190" t="s">
        <v>69</v>
      </c>
      <c r="AY90" s="189" t="s">
        <v>153</v>
      </c>
      <c r="BK90" s="191">
        <f>BK91</f>
        <v>0</v>
      </c>
    </row>
    <row r="91" spans="1:65" s="12" customFormat="1" ht="22.9" customHeight="1">
      <c r="B91" s="178"/>
      <c r="C91" s="179"/>
      <c r="D91" s="180" t="s">
        <v>68</v>
      </c>
      <c r="E91" s="192" t="s">
        <v>518</v>
      </c>
      <c r="F91" s="192" t="s">
        <v>519</v>
      </c>
      <c r="G91" s="179"/>
      <c r="H91" s="179"/>
      <c r="I91" s="182"/>
      <c r="J91" s="193">
        <f>BK91</f>
        <v>0</v>
      </c>
      <c r="K91" s="179"/>
      <c r="L91" s="184"/>
      <c r="M91" s="185"/>
      <c r="N91" s="186"/>
      <c r="O91" s="186"/>
      <c r="P91" s="187">
        <f>SUM(P92:P94)</f>
        <v>0</v>
      </c>
      <c r="Q91" s="186"/>
      <c r="R91" s="187">
        <f>SUM(R92:R94)</f>
        <v>0</v>
      </c>
      <c r="S91" s="186"/>
      <c r="T91" s="188">
        <f>SUM(T92:T94)</f>
        <v>0</v>
      </c>
      <c r="AR91" s="189" t="s">
        <v>76</v>
      </c>
      <c r="AT91" s="190" t="s">
        <v>68</v>
      </c>
      <c r="AU91" s="190" t="s">
        <v>76</v>
      </c>
      <c r="AY91" s="189" t="s">
        <v>153</v>
      </c>
      <c r="BK91" s="191">
        <f>SUM(BK92:BK94)</f>
        <v>0</v>
      </c>
    </row>
    <row r="92" spans="1:65" s="2" customFormat="1" ht="36" customHeight="1">
      <c r="A92" s="36"/>
      <c r="B92" s="37"/>
      <c r="C92" s="194" t="s">
        <v>76</v>
      </c>
      <c r="D92" s="194" t="s">
        <v>155</v>
      </c>
      <c r="E92" s="195" t="s">
        <v>2293</v>
      </c>
      <c r="F92" s="196" t="s">
        <v>2294</v>
      </c>
      <c r="G92" s="197" t="s">
        <v>201</v>
      </c>
      <c r="H92" s="198">
        <v>0.2</v>
      </c>
      <c r="I92" s="199"/>
      <c r="J92" s="200">
        <f>ROUND(I92*H92,2)</f>
        <v>0</v>
      </c>
      <c r="K92" s="196" t="s">
        <v>159</v>
      </c>
      <c r="L92" s="41"/>
      <c r="M92" s="201" t="s">
        <v>20</v>
      </c>
      <c r="N92" s="202" t="s">
        <v>40</v>
      </c>
      <c r="O92" s="66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160</v>
      </c>
      <c r="AT92" s="205" t="s">
        <v>155</v>
      </c>
      <c r="AU92" s="205" t="s">
        <v>78</v>
      </c>
      <c r="AY92" s="19" t="s">
        <v>153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9" t="s">
        <v>76</v>
      </c>
      <c r="BK92" s="206">
        <f>ROUND(I92*H92,2)</f>
        <v>0</v>
      </c>
      <c r="BL92" s="19" t="s">
        <v>160</v>
      </c>
      <c r="BM92" s="205" t="s">
        <v>2330</v>
      </c>
    </row>
    <row r="93" spans="1:65" s="2" customFormat="1" ht="36" customHeight="1">
      <c r="A93" s="36"/>
      <c r="B93" s="37"/>
      <c r="C93" s="194" t="s">
        <v>78</v>
      </c>
      <c r="D93" s="194" t="s">
        <v>155</v>
      </c>
      <c r="E93" s="195" t="s">
        <v>2296</v>
      </c>
      <c r="F93" s="196" t="s">
        <v>2297</v>
      </c>
      <c r="G93" s="197" t="s">
        <v>201</v>
      </c>
      <c r="H93" s="198">
        <v>0.2</v>
      </c>
      <c r="I93" s="199"/>
      <c r="J93" s="200">
        <f>ROUND(I93*H93,2)</f>
        <v>0</v>
      </c>
      <c r="K93" s="196" t="s">
        <v>159</v>
      </c>
      <c r="L93" s="41"/>
      <c r="M93" s="201" t="s">
        <v>20</v>
      </c>
      <c r="N93" s="202" t="s">
        <v>40</v>
      </c>
      <c r="O93" s="66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160</v>
      </c>
      <c r="AT93" s="205" t="s">
        <v>155</v>
      </c>
      <c r="AU93" s="205" t="s">
        <v>78</v>
      </c>
      <c r="AY93" s="19" t="s">
        <v>153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9" t="s">
        <v>76</v>
      </c>
      <c r="BK93" s="206">
        <f>ROUND(I93*H93,2)</f>
        <v>0</v>
      </c>
      <c r="BL93" s="19" t="s">
        <v>160</v>
      </c>
      <c r="BM93" s="205" t="s">
        <v>2331</v>
      </c>
    </row>
    <row r="94" spans="1:65" s="2" customFormat="1" ht="36" customHeight="1">
      <c r="A94" s="36"/>
      <c r="B94" s="37"/>
      <c r="C94" s="194" t="s">
        <v>92</v>
      </c>
      <c r="D94" s="194" t="s">
        <v>155</v>
      </c>
      <c r="E94" s="195" t="s">
        <v>547</v>
      </c>
      <c r="F94" s="196" t="s">
        <v>548</v>
      </c>
      <c r="G94" s="197" t="s">
        <v>201</v>
      </c>
      <c r="H94" s="198">
        <v>0.2</v>
      </c>
      <c r="I94" s="199"/>
      <c r="J94" s="200">
        <f>ROUND(I94*H94,2)</f>
        <v>0</v>
      </c>
      <c r="K94" s="196" t="s">
        <v>159</v>
      </c>
      <c r="L94" s="41"/>
      <c r="M94" s="201" t="s">
        <v>20</v>
      </c>
      <c r="N94" s="202" t="s">
        <v>40</v>
      </c>
      <c r="O94" s="66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160</v>
      </c>
      <c r="AT94" s="205" t="s">
        <v>155</v>
      </c>
      <c r="AU94" s="205" t="s">
        <v>78</v>
      </c>
      <c r="AY94" s="19" t="s">
        <v>153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9" t="s">
        <v>76</v>
      </c>
      <c r="BK94" s="206">
        <f>ROUND(I94*H94,2)</f>
        <v>0</v>
      </c>
      <c r="BL94" s="19" t="s">
        <v>160</v>
      </c>
      <c r="BM94" s="205" t="s">
        <v>2332</v>
      </c>
    </row>
    <row r="95" spans="1:65" s="12" customFormat="1" ht="25.9" customHeight="1">
      <c r="B95" s="178"/>
      <c r="C95" s="179"/>
      <c r="D95" s="180" t="s">
        <v>68</v>
      </c>
      <c r="E95" s="181" t="s">
        <v>560</v>
      </c>
      <c r="F95" s="181" t="s">
        <v>561</v>
      </c>
      <c r="G95" s="179"/>
      <c r="H95" s="179"/>
      <c r="I95" s="182"/>
      <c r="J95" s="183">
        <f>BK95</f>
        <v>0</v>
      </c>
      <c r="K95" s="179"/>
      <c r="L95" s="184"/>
      <c r="M95" s="185"/>
      <c r="N95" s="186"/>
      <c r="O95" s="186"/>
      <c r="P95" s="187">
        <f>P96</f>
        <v>0</v>
      </c>
      <c r="Q95" s="186"/>
      <c r="R95" s="187">
        <f>R96</f>
        <v>0.96</v>
      </c>
      <c r="S95" s="186"/>
      <c r="T95" s="188">
        <f>T96</f>
        <v>0</v>
      </c>
      <c r="AR95" s="189" t="s">
        <v>78</v>
      </c>
      <c r="AT95" s="190" t="s">
        <v>68</v>
      </c>
      <c r="AU95" s="190" t="s">
        <v>69</v>
      </c>
      <c r="AY95" s="189" t="s">
        <v>153</v>
      </c>
      <c r="BK95" s="191">
        <f>BK96</f>
        <v>0</v>
      </c>
    </row>
    <row r="96" spans="1:65" s="12" customFormat="1" ht="22.9" customHeight="1">
      <c r="B96" s="178"/>
      <c r="C96" s="179"/>
      <c r="D96" s="180" t="s">
        <v>68</v>
      </c>
      <c r="E96" s="192" t="s">
        <v>594</v>
      </c>
      <c r="F96" s="192" t="s">
        <v>595</v>
      </c>
      <c r="G96" s="179"/>
      <c r="H96" s="179"/>
      <c r="I96" s="182"/>
      <c r="J96" s="193">
        <f>BK96</f>
        <v>0</v>
      </c>
      <c r="K96" s="179"/>
      <c r="L96" s="184"/>
      <c r="M96" s="185"/>
      <c r="N96" s="186"/>
      <c r="O96" s="186"/>
      <c r="P96" s="187">
        <f>SUM(P97:P136)</f>
        <v>0</v>
      </c>
      <c r="Q96" s="186"/>
      <c r="R96" s="187">
        <f>SUM(R97:R136)</f>
        <v>0.96</v>
      </c>
      <c r="S96" s="186"/>
      <c r="T96" s="188">
        <f>SUM(T97:T136)</f>
        <v>0</v>
      </c>
      <c r="AR96" s="189" t="s">
        <v>78</v>
      </c>
      <c r="AT96" s="190" t="s">
        <v>68</v>
      </c>
      <c r="AU96" s="190" t="s">
        <v>76</v>
      </c>
      <c r="AY96" s="189" t="s">
        <v>153</v>
      </c>
      <c r="BK96" s="191">
        <f>SUM(BK97:BK136)</f>
        <v>0</v>
      </c>
    </row>
    <row r="97" spans="1:65" s="2" customFormat="1" ht="24" customHeight="1">
      <c r="A97" s="36"/>
      <c r="B97" s="37"/>
      <c r="C97" s="194" t="s">
        <v>160</v>
      </c>
      <c r="D97" s="194" t="s">
        <v>155</v>
      </c>
      <c r="E97" s="195" t="s">
        <v>2333</v>
      </c>
      <c r="F97" s="196" t="s">
        <v>2334</v>
      </c>
      <c r="G97" s="197" t="s">
        <v>179</v>
      </c>
      <c r="H97" s="198">
        <v>2</v>
      </c>
      <c r="I97" s="199"/>
      <c r="J97" s="200">
        <f>ROUND(I97*H97,2)</f>
        <v>0</v>
      </c>
      <c r="K97" s="196" t="s">
        <v>20</v>
      </c>
      <c r="L97" s="41"/>
      <c r="M97" s="201" t="s">
        <v>20</v>
      </c>
      <c r="N97" s="202" t="s">
        <v>40</v>
      </c>
      <c r="O97" s="66"/>
      <c r="P97" s="203">
        <f>O97*H97</f>
        <v>0</v>
      </c>
      <c r="Q97" s="203">
        <v>0.12</v>
      </c>
      <c r="R97" s="203">
        <f>Q97*H97</f>
        <v>0.24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304</v>
      </c>
      <c r="AT97" s="205" t="s">
        <v>155</v>
      </c>
      <c r="AU97" s="205" t="s">
        <v>78</v>
      </c>
      <c r="AY97" s="19" t="s">
        <v>153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9" t="s">
        <v>76</v>
      </c>
      <c r="BK97" s="206">
        <f>ROUND(I97*H97,2)</f>
        <v>0</v>
      </c>
      <c r="BL97" s="19" t="s">
        <v>304</v>
      </c>
      <c r="BM97" s="205" t="s">
        <v>2335</v>
      </c>
    </row>
    <row r="98" spans="1:65" s="2" customFormat="1" ht="29.25">
      <c r="A98" s="36"/>
      <c r="B98" s="37"/>
      <c r="C98" s="38"/>
      <c r="D98" s="209" t="s">
        <v>315</v>
      </c>
      <c r="E98" s="38"/>
      <c r="F98" s="251" t="s">
        <v>2336</v>
      </c>
      <c r="G98" s="38"/>
      <c r="H98" s="38"/>
      <c r="I98" s="117"/>
      <c r="J98" s="38"/>
      <c r="K98" s="38"/>
      <c r="L98" s="41"/>
      <c r="M98" s="252"/>
      <c r="N98" s="25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315</v>
      </c>
      <c r="AU98" s="19" t="s">
        <v>78</v>
      </c>
    </row>
    <row r="99" spans="1:65" s="13" customFormat="1" ht="11.25">
      <c r="B99" s="207"/>
      <c r="C99" s="208"/>
      <c r="D99" s="209" t="s">
        <v>162</v>
      </c>
      <c r="E99" s="210" t="s">
        <v>20</v>
      </c>
      <c r="F99" s="211" t="s">
        <v>2337</v>
      </c>
      <c r="G99" s="208"/>
      <c r="H99" s="210" t="s">
        <v>20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162</v>
      </c>
      <c r="AU99" s="217" t="s">
        <v>78</v>
      </c>
      <c r="AV99" s="13" t="s">
        <v>76</v>
      </c>
      <c r="AW99" s="13" t="s">
        <v>31</v>
      </c>
      <c r="AX99" s="13" t="s">
        <v>69</v>
      </c>
      <c r="AY99" s="217" t="s">
        <v>153</v>
      </c>
    </row>
    <row r="100" spans="1:65" s="14" customFormat="1" ht="11.25">
      <c r="B100" s="218"/>
      <c r="C100" s="219"/>
      <c r="D100" s="209" t="s">
        <v>162</v>
      </c>
      <c r="E100" s="220" t="s">
        <v>20</v>
      </c>
      <c r="F100" s="221" t="s">
        <v>76</v>
      </c>
      <c r="G100" s="219"/>
      <c r="H100" s="222">
        <v>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162</v>
      </c>
      <c r="AU100" s="228" t="s">
        <v>78</v>
      </c>
      <c r="AV100" s="14" t="s">
        <v>78</v>
      </c>
      <c r="AW100" s="14" t="s">
        <v>31</v>
      </c>
      <c r="AX100" s="14" t="s">
        <v>69</v>
      </c>
      <c r="AY100" s="228" t="s">
        <v>153</v>
      </c>
    </row>
    <row r="101" spans="1:65" s="14" customFormat="1" ht="11.25">
      <c r="B101" s="218"/>
      <c r="C101" s="219"/>
      <c r="D101" s="209" t="s">
        <v>162</v>
      </c>
      <c r="E101" s="220" t="s">
        <v>20</v>
      </c>
      <c r="F101" s="221" t="s">
        <v>76</v>
      </c>
      <c r="G101" s="219"/>
      <c r="H101" s="222">
        <v>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162</v>
      </c>
      <c r="AU101" s="228" t="s">
        <v>78</v>
      </c>
      <c r="AV101" s="14" t="s">
        <v>78</v>
      </c>
      <c r="AW101" s="14" t="s">
        <v>31</v>
      </c>
      <c r="AX101" s="14" t="s">
        <v>69</v>
      </c>
      <c r="AY101" s="228" t="s">
        <v>153</v>
      </c>
    </row>
    <row r="102" spans="1:65" s="16" customFormat="1" ht="11.25">
      <c r="B102" s="240"/>
      <c r="C102" s="241"/>
      <c r="D102" s="209" t="s">
        <v>162</v>
      </c>
      <c r="E102" s="242" t="s">
        <v>20</v>
      </c>
      <c r="F102" s="243" t="s">
        <v>176</v>
      </c>
      <c r="G102" s="241"/>
      <c r="H102" s="244">
        <v>2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AT102" s="250" t="s">
        <v>162</v>
      </c>
      <c r="AU102" s="250" t="s">
        <v>78</v>
      </c>
      <c r="AV102" s="16" t="s">
        <v>160</v>
      </c>
      <c r="AW102" s="16" t="s">
        <v>31</v>
      </c>
      <c r="AX102" s="16" t="s">
        <v>76</v>
      </c>
      <c r="AY102" s="250" t="s">
        <v>153</v>
      </c>
    </row>
    <row r="103" spans="1:65" s="2" customFormat="1" ht="24" customHeight="1">
      <c r="A103" s="36"/>
      <c r="B103" s="37"/>
      <c r="C103" s="194" t="s">
        <v>193</v>
      </c>
      <c r="D103" s="194" t="s">
        <v>155</v>
      </c>
      <c r="E103" s="195" t="s">
        <v>2338</v>
      </c>
      <c r="F103" s="196" t="s">
        <v>2339</v>
      </c>
      <c r="G103" s="197" t="s">
        <v>179</v>
      </c>
      <c r="H103" s="198">
        <v>1</v>
      </c>
      <c r="I103" s="199"/>
      <c r="J103" s="200">
        <f>ROUND(I103*H103,2)</f>
        <v>0</v>
      </c>
      <c r="K103" s="196" t="s">
        <v>20</v>
      </c>
      <c r="L103" s="41"/>
      <c r="M103" s="201" t="s">
        <v>20</v>
      </c>
      <c r="N103" s="202" t="s">
        <v>40</v>
      </c>
      <c r="O103" s="66"/>
      <c r="P103" s="203">
        <f>O103*H103</f>
        <v>0</v>
      </c>
      <c r="Q103" s="203">
        <v>0.12</v>
      </c>
      <c r="R103" s="203">
        <f>Q103*H103</f>
        <v>0.12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304</v>
      </c>
      <c r="AT103" s="205" t="s">
        <v>155</v>
      </c>
      <c r="AU103" s="205" t="s">
        <v>78</v>
      </c>
      <c r="AY103" s="19" t="s">
        <v>153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9" t="s">
        <v>76</v>
      </c>
      <c r="BK103" s="206">
        <f>ROUND(I103*H103,2)</f>
        <v>0</v>
      </c>
      <c r="BL103" s="19" t="s">
        <v>304</v>
      </c>
      <c r="BM103" s="205" t="s">
        <v>2340</v>
      </c>
    </row>
    <row r="104" spans="1:65" s="2" customFormat="1" ht="29.25">
      <c r="A104" s="36"/>
      <c r="B104" s="37"/>
      <c r="C104" s="38"/>
      <c r="D104" s="209" t="s">
        <v>315</v>
      </c>
      <c r="E104" s="38"/>
      <c r="F104" s="251" t="s">
        <v>2336</v>
      </c>
      <c r="G104" s="38"/>
      <c r="H104" s="38"/>
      <c r="I104" s="117"/>
      <c r="J104" s="38"/>
      <c r="K104" s="38"/>
      <c r="L104" s="41"/>
      <c r="M104" s="252"/>
      <c r="N104" s="25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315</v>
      </c>
      <c r="AU104" s="19" t="s">
        <v>78</v>
      </c>
    </row>
    <row r="105" spans="1:65" s="13" customFormat="1" ht="11.25">
      <c r="B105" s="207"/>
      <c r="C105" s="208"/>
      <c r="D105" s="209" t="s">
        <v>162</v>
      </c>
      <c r="E105" s="210" t="s">
        <v>20</v>
      </c>
      <c r="F105" s="211" t="s">
        <v>2341</v>
      </c>
      <c r="G105" s="208"/>
      <c r="H105" s="210" t="s">
        <v>20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162</v>
      </c>
      <c r="AU105" s="217" t="s">
        <v>78</v>
      </c>
      <c r="AV105" s="13" t="s">
        <v>76</v>
      </c>
      <c r="AW105" s="13" t="s">
        <v>31</v>
      </c>
      <c r="AX105" s="13" t="s">
        <v>69</v>
      </c>
      <c r="AY105" s="217" t="s">
        <v>153</v>
      </c>
    </row>
    <row r="106" spans="1:65" s="14" customFormat="1" ht="11.25">
      <c r="B106" s="218"/>
      <c r="C106" s="219"/>
      <c r="D106" s="209" t="s">
        <v>162</v>
      </c>
      <c r="E106" s="220" t="s">
        <v>20</v>
      </c>
      <c r="F106" s="221" t="s">
        <v>76</v>
      </c>
      <c r="G106" s="219"/>
      <c r="H106" s="222">
        <v>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162</v>
      </c>
      <c r="AU106" s="228" t="s">
        <v>78</v>
      </c>
      <c r="AV106" s="14" t="s">
        <v>78</v>
      </c>
      <c r="AW106" s="14" t="s">
        <v>31</v>
      </c>
      <c r="AX106" s="14" t="s">
        <v>69</v>
      </c>
      <c r="AY106" s="228" t="s">
        <v>153</v>
      </c>
    </row>
    <row r="107" spans="1:65" s="16" customFormat="1" ht="11.25">
      <c r="B107" s="240"/>
      <c r="C107" s="241"/>
      <c r="D107" s="209" t="s">
        <v>162</v>
      </c>
      <c r="E107" s="242" t="s">
        <v>20</v>
      </c>
      <c r="F107" s="243" t="s">
        <v>176</v>
      </c>
      <c r="G107" s="241"/>
      <c r="H107" s="244">
        <v>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AT107" s="250" t="s">
        <v>162</v>
      </c>
      <c r="AU107" s="250" t="s">
        <v>78</v>
      </c>
      <c r="AV107" s="16" t="s">
        <v>160</v>
      </c>
      <c r="AW107" s="16" t="s">
        <v>31</v>
      </c>
      <c r="AX107" s="16" t="s">
        <v>76</v>
      </c>
      <c r="AY107" s="250" t="s">
        <v>153</v>
      </c>
    </row>
    <row r="108" spans="1:65" s="2" customFormat="1" ht="24" customHeight="1">
      <c r="A108" s="36"/>
      <c r="B108" s="37"/>
      <c r="C108" s="194" t="s">
        <v>198</v>
      </c>
      <c r="D108" s="194" t="s">
        <v>155</v>
      </c>
      <c r="E108" s="195" t="s">
        <v>2342</v>
      </c>
      <c r="F108" s="196" t="s">
        <v>2343</v>
      </c>
      <c r="G108" s="197" t="s">
        <v>179</v>
      </c>
      <c r="H108" s="198">
        <v>1</v>
      </c>
      <c r="I108" s="199"/>
      <c r="J108" s="200">
        <f>ROUND(I108*H108,2)</f>
        <v>0</v>
      </c>
      <c r="K108" s="196" t="s">
        <v>20</v>
      </c>
      <c r="L108" s="41"/>
      <c r="M108" s="201" t="s">
        <v>20</v>
      </c>
      <c r="N108" s="202" t="s">
        <v>40</v>
      </c>
      <c r="O108" s="66"/>
      <c r="P108" s="203">
        <f>O108*H108</f>
        <v>0</v>
      </c>
      <c r="Q108" s="203">
        <v>0.12</v>
      </c>
      <c r="R108" s="203">
        <f>Q108*H108</f>
        <v>0.12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304</v>
      </c>
      <c r="AT108" s="205" t="s">
        <v>155</v>
      </c>
      <c r="AU108" s="205" t="s">
        <v>78</v>
      </c>
      <c r="AY108" s="19" t="s">
        <v>153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9" t="s">
        <v>76</v>
      </c>
      <c r="BK108" s="206">
        <f>ROUND(I108*H108,2)</f>
        <v>0</v>
      </c>
      <c r="BL108" s="19" t="s">
        <v>304</v>
      </c>
      <c r="BM108" s="205" t="s">
        <v>2344</v>
      </c>
    </row>
    <row r="109" spans="1:65" s="2" customFormat="1" ht="29.25">
      <c r="A109" s="36"/>
      <c r="B109" s="37"/>
      <c r="C109" s="38"/>
      <c r="D109" s="209" t="s">
        <v>315</v>
      </c>
      <c r="E109" s="38"/>
      <c r="F109" s="251" t="s">
        <v>2336</v>
      </c>
      <c r="G109" s="38"/>
      <c r="H109" s="38"/>
      <c r="I109" s="117"/>
      <c r="J109" s="38"/>
      <c r="K109" s="38"/>
      <c r="L109" s="41"/>
      <c r="M109" s="252"/>
      <c r="N109" s="253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315</v>
      </c>
      <c r="AU109" s="19" t="s">
        <v>78</v>
      </c>
    </row>
    <row r="110" spans="1:65" s="13" customFormat="1" ht="11.25">
      <c r="B110" s="207"/>
      <c r="C110" s="208"/>
      <c r="D110" s="209" t="s">
        <v>162</v>
      </c>
      <c r="E110" s="210" t="s">
        <v>20</v>
      </c>
      <c r="F110" s="211" t="s">
        <v>2345</v>
      </c>
      <c r="G110" s="208"/>
      <c r="H110" s="210" t="s">
        <v>20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162</v>
      </c>
      <c r="AU110" s="217" t="s">
        <v>78</v>
      </c>
      <c r="AV110" s="13" t="s">
        <v>76</v>
      </c>
      <c r="AW110" s="13" t="s">
        <v>31</v>
      </c>
      <c r="AX110" s="13" t="s">
        <v>69</v>
      </c>
      <c r="AY110" s="217" t="s">
        <v>153</v>
      </c>
    </row>
    <row r="111" spans="1:65" s="14" customFormat="1" ht="11.25">
      <c r="B111" s="218"/>
      <c r="C111" s="219"/>
      <c r="D111" s="209" t="s">
        <v>162</v>
      </c>
      <c r="E111" s="220" t="s">
        <v>20</v>
      </c>
      <c r="F111" s="221" t="s">
        <v>76</v>
      </c>
      <c r="G111" s="219"/>
      <c r="H111" s="222">
        <v>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162</v>
      </c>
      <c r="AU111" s="228" t="s">
        <v>78</v>
      </c>
      <c r="AV111" s="14" t="s">
        <v>78</v>
      </c>
      <c r="AW111" s="14" t="s">
        <v>31</v>
      </c>
      <c r="AX111" s="14" t="s">
        <v>69</v>
      </c>
      <c r="AY111" s="228" t="s">
        <v>153</v>
      </c>
    </row>
    <row r="112" spans="1:65" s="16" customFormat="1" ht="11.25">
      <c r="B112" s="240"/>
      <c r="C112" s="241"/>
      <c r="D112" s="209" t="s">
        <v>162</v>
      </c>
      <c r="E112" s="242" t="s">
        <v>20</v>
      </c>
      <c r="F112" s="243" t="s">
        <v>176</v>
      </c>
      <c r="G112" s="241"/>
      <c r="H112" s="244">
        <v>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162</v>
      </c>
      <c r="AU112" s="250" t="s">
        <v>78</v>
      </c>
      <c r="AV112" s="16" t="s">
        <v>160</v>
      </c>
      <c r="AW112" s="16" t="s">
        <v>31</v>
      </c>
      <c r="AX112" s="16" t="s">
        <v>76</v>
      </c>
      <c r="AY112" s="250" t="s">
        <v>153</v>
      </c>
    </row>
    <row r="113" spans="1:65" s="2" customFormat="1" ht="24" customHeight="1">
      <c r="A113" s="36"/>
      <c r="B113" s="37"/>
      <c r="C113" s="194" t="s">
        <v>205</v>
      </c>
      <c r="D113" s="194" t="s">
        <v>155</v>
      </c>
      <c r="E113" s="195" t="s">
        <v>2346</v>
      </c>
      <c r="F113" s="196" t="s">
        <v>2347</v>
      </c>
      <c r="G113" s="197" t="s">
        <v>179</v>
      </c>
      <c r="H113" s="198">
        <v>1</v>
      </c>
      <c r="I113" s="199"/>
      <c r="J113" s="200">
        <f>ROUND(I113*H113,2)</f>
        <v>0</v>
      </c>
      <c r="K113" s="196" t="s">
        <v>20</v>
      </c>
      <c r="L113" s="41"/>
      <c r="M113" s="201" t="s">
        <v>20</v>
      </c>
      <c r="N113" s="202" t="s">
        <v>40</v>
      </c>
      <c r="O113" s="66"/>
      <c r="P113" s="203">
        <f>O113*H113</f>
        <v>0</v>
      </c>
      <c r="Q113" s="203">
        <v>0.12</v>
      </c>
      <c r="R113" s="203">
        <f>Q113*H113</f>
        <v>0.12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304</v>
      </c>
      <c r="AT113" s="205" t="s">
        <v>155</v>
      </c>
      <c r="AU113" s="205" t="s">
        <v>78</v>
      </c>
      <c r="AY113" s="19" t="s">
        <v>153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9" t="s">
        <v>76</v>
      </c>
      <c r="BK113" s="206">
        <f>ROUND(I113*H113,2)</f>
        <v>0</v>
      </c>
      <c r="BL113" s="19" t="s">
        <v>304</v>
      </c>
      <c r="BM113" s="205" t="s">
        <v>2348</v>
      </c>
    </row>
    <row r="114" spans="1:65" s="2" customFormat="1" ht="29.25">
      <c r="A114" s="36"/>
      <c r="B114" s="37"/>
      <c r="C114" s="38"/>
      <c r="D114" s="209" t="s">
        <v>315</v>
      </c>
      <c r="E114" s="38"/>
      <c r="F114" s="251" t="s">
        <v>2336</v>
      </c>
      <c r="G114" s="38"/>
      <c r="H114" s="38"/>
      <c r="I114" s="117"/>
      <c r="J114" s="38"/>
      <c r="K114" s="38"/>
      <c r="L114" s="41"/>
      <c r="M114" s="252"/>
      <c r="N114" s="253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315</v>
      </c>
      <c r="AU114" s="19" t="s">
        <v>78</v>
      </c>
    </row>
    <row r="115" spans="1:65" s="13" customFormat="1" ht="11.25">
      <c r="B115" s="207"/>
      <c r="C115" s="208"/>
      <c r="D115" s="209" t="s">
        <v>162</v>
      </c>
      <c r="E115" s="210" t="s">
        <v>20</v>
      </c>
      <c r="F115" s="211" t="s">
        <v>2349</v>
      </c>
      <c r="G115" s="208"/>
      <c r="H115" s="210" t="s">
        <v>20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162</v>
      </c>
      <c r="AU115" s="217" t="s">
        <v>78</v>
      </c>
      <c r="AV115" s="13" t="s">
        <v>76</v>
      </c>
      <c r="AW115" s="13" t="s">
        <v>31</v>
      </c>
      <c r="AX115" s="13" t="s">
        <v>69</v>
      </c>
      <c r="AY115" s="217" t="s">
        <v>153</v>
      </c>
    </row>
    <row r="116" spans="1:65" s="14" customFormat="1" ht="11.25">
      <c r="B116" s="218"/>
      <c r="C116" s="219"/>
      <c r="D116" s="209" t="s">
        <v>162</v>
      </c>
      <c r="E116" s="220" t="s">
        <v>20</v>
      </c>
      <c r="F116" s="221" t="s">
        <v>76</v>
      </c>
      <c r="G116" s="219"/>
      <c r="H116" s="222">
        <v>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162</v>
      </c>
      <c r="AU116" s="228" t="s">
        <v>78</v>
      </c>
      <c r="AV116" s="14" t="s">
        <v>78</v>
      </c>
      <c r="AW116" s="14" t="s">
        <v>31</v>
      </c>
      <c r="AX116" s="14" t="s">
        <v>69</v>
      </c>
      <c r="AY116" s="228" t="s">
        <v>153</v>
      </c>
    </row>
    <row r="117" spans="1:65" s="16" customFormat="1" ht="11.25">
      <c r="B117" s="240"/>
      <c r="C117" s="241"/>
      <c r="D117" s="209" t="s">
        <v>162</v>
      </c>
      <c r="E117" s="242" t="s">
        <v>20</v>
      </c>
      <c r="F117" s="243" t="s">
        <v>176</v>
      </c>
      <c r="G117" s="241"/>
      <c r="H117" s="244">
        <v>1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162</v>
      </c>
      <c r="AU117" s="250" t="s">
        <v>78</v>
      </c>
      <c r="AV117" s="16" t="s">
        <v>160</v>
      </c>
      <c r="AW117" s="16" t="s">
        <v>31</v>
      </c>
      <c r="AX117" s="16" t="s">
        <v>76</v>
      </c>
      <c r="AY117" s="250" t="s">
        <v>153</v>
      </c>
    </row>
    <row r="118" spans="1:65" s="2" customFormat="1" ht="24" customHeight="1">
      <c r="A118" s="36"/>
      <c r="B118" s="37"/>
      <c r="C118" s="194" t="s">
        <v>214</v>
      </c>
      <c r="D118" s="194" t="s">
        <v>155</v>
      </c>
      <c r="E118" s="195" t="s">
        <v>2350</v>
      </c>
      <c r="F118" s="196" t="s">
        <v>2351</v>
      </c>
      <c r="G118" s="197" t="s">
        <v>179</v>
      </c>
      <c r="H118" s="198">
        <v>1</v>
      </c>
      <c r="I118" s="199"/>
      <c r="J118" s="200">
        <f>ROUND(I118*H118,2)</f>
        <v>0</v>
      </c>
      <c r="K118" s="196" t="s">
        <v>20</v>
      </c>
      <c r="L118" s="41"/>
      <c r="M118" s="201" t="s">
        <v>20</v>
      </c>
      <c r="N118" s="202" t="s">
        <v>40</v>
      </c>
      <c r="O118" s="66"/>
      <c r="P118" s="203">
        <f>O118*H118</f>
        <v>0</v>
      </c>
      <c r="Q118" s="203">
        <v>0.12</v>
      </c>
      <c r="R118" s="203">
        <f>Q118*H118</f>
        <v>0.12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304</v>
      </c>
      <c r="AT118" s="205" t="s">
        <v>155</v>
      </c>
      <c r="AU118" s="205" t="s">
        <v>78</v>
      </c>
      <c r="AY118" s="19" t="s">
        <v>153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9" t="s">
        <v>76</v>
      </c>
      <c r="BK118" s="206">
        <f>ROUND(I118*H118,2)</f>
        <v>0</v>
      </c>
      <c r="BL118" s="19" t="s">
        <v>304</v>
      </c>
      <c r="BM118" s="205" t="s">
        <v>2352</v>
      </c>
    </row>
    <row r="119" spans="1:65" s="2" customFormat="1" ht="29.25">
      <c r="A119" s="36"/>
      <c r="B119" s="37"/>
      <c r="C119" s="38"/>
      <c r="D119" s="209" t="s">
        <v>315</v>
      </c>
      <c r="E119" s="38"/>
      <c r="F119" s="251" t="s">
        <v>2336</v>
      </c>
      <c r="G119" s="38"/>
      <c r="H119" s="38"/>
      <c r="I119" s="117"/>
      <c r="J119" s="38"/>
      <c r="K119" s="38"/>
      <c r="L119" s="41"/>
      <c r="M119" s="252"/>
      <c r="N119" s="25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315</v>
      </c>
      <c r="AU119" s="19" t="s">
        <v>78</v>
      </c>
    </row>
    <row r="120" spans="1:65" s="13" customFormat="1" ht="11.25">
      <c r="B120" s="207"/>
      <c r="C120" s="208"/>
      <c r="D120" s="209" t="s">
        <v>162</v>
      </c>
      <c r="E120" s="210" t="s">
        <v>20</v>
      </c>
      <c r="F120" s="211" t="s">
        <v>2353</v>
      </c>
      <c r="G120" s="208"/>
      <c r="H120" s="210" t="s">
        <v>20</v>
      </c>
      <c r="I120" s="212"/>
      <c r="J120" s="208"/>
      <c r="K120" s="208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162</v>
      </c>
      <c r="AU120" s="217" t="s">
        <v>78</v>
      </c>
      <c r="AV120" s="13" t="s">
        <v>76</v>
      </c>
      <c r="AW120" s="13" t="s">
        <v>31</v>
      </c>
      <c r="AX120" s="13" t="s">
        <v>69</v>
      </c>
      <c r="AY120" s="217" t="s">
        <v>153</v>
      </c>
    </row>
    <row r="121" spans="1:65" s="14" customFormat="1" ht="11.25">
      <c r="B121" s="218"/>
      <c r="C121" s="219"/>
      <c r="D121" s="209" t="s">
        <v>162</v>
      </c>
      <c r="E121" s="220" t="s">
        <v>20</v>
      </c>
      <c r="F121" s="221" t="s">
        <v>76</v>
      </c>
      <c r="G121" s="219"/>
      <c r="H121" s="222">
        <v>1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162</v>
      </c>
      <c r="AU121" s="228" t="s">
        <v>78</v>
      </c>
      <c r="AV121" s="14" t="s">
        <v>78</v>
      </c>
      <c r="AW121" s="14" t="s">
        <v>31</v>
      </c>
      <c r="AX121" s="14" t="s">
        <v>69</v>
      </c>
      <c r="AY121" s="228" t="s">
        <v>153</v>
      </c>
    </row>
    <row r="122" spans="1:65" s="16" customFormat="1" ht="11.25">
      <c r="B122" s="240"/>
      <c r="C122" s="241"/>
      <c r="D122" s="209" t="s">
        <v>162</v>
      </c>
      <c r="E122" s="242" t="s">
        <v>20</v>
      </c>
      <c r="F122" s="243" t="s">
        <v>176</v>
      </c>
      <c r="G122" s="241"/>
      <c r="H122" s="244">
        <v>1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AT122" s="250" t="s">
        <v>162</v>
      </c>
      <c r="AU122" s="250" t="s">
        <v>78</v>
      </c>
      <c r="AV122" s="16" t="s">
        <v>160</v>
      </c>
      <c r="AW122" s="16" t="s">
        <v>31</v>
      </c>
      <c r="AX122" s="16" t="s">
        <v>76</v>
      </c>
      <c r="AY122" s="250" t="s">
        <v>153</v>
      </c>
    </row>
    <row r="123" spans="1:65" s="2" customFormat="1" ht="36" customHeight="1">
      <c r="A123" s="36"/>
      <c r="B123" s="37"/>
      <c r="C123" s="194" t="s">
        <v>221</v>
      </c>
      <c r="D123" s="194" t="s">
        <v>155</v>
      </c>
      <c r="E123" s="195" t="s">
        <v>2354</v>
      </c>
      <c r="F123" s="196" t="s">
        <v>2355</v>
      </c>
      <c r="G123" s="197" t="s">
        <v>179</v>
      </c>
      <c r="H123" s="198">
        <v>1</v>
      </c>
      <c r="I123" s="199"/>
      <c r="J123" s="200">
        <f>ROUND(I123*H123,2)</f>
        <v>0</v>
      </c>
      <c r="K123" s="196" t="s">
        <v>20</v>
      </c>
      <c r="L123" s="41"/>
      <c r="M123" s="201" t="s">
        <v>20</v>
      </c>
      <c r="N123" s="202" t="s">
        <v>40</v>
      </c>
      <c r="O123" s="66"/>
      <c r="P123" s="203">
        <f>O123*H123</f>
        <v>0</v>
      </c>
      <c r="Q123" s="203">
        <v>0.12</v>
      </c>
      <c r="R123" s="203">
        <f>Q123*H123</f>
        <v>0.12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304</v>
      </c>
      <c r="AT123" s="205" t="s">
        <v>155</v>
      </c>
      <c r="AU123" s="205" t="s">
        <v>78</v>
      </c>
      <c r="AY123" s="19" t="s">
        <v>153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9" t="s">
        <v>76</v>
      </c>
      <c r="BK123" s="206">
        <f>ROUND(I123*H123,2)</f>
        <v>0</v>
      </c>
      <c r="BL123" s="19" t="s">
        <v>304</v>
      </c>
      <c r="BM123" s="205" t="s">
        <v>2356</v>
      </c>
    </row>
    <row r="124" spans="1:65" s="2" customFormat="1" ht="29.25">
      <c r="A124" s="36"/>
      <c r="B124" s="37"/>
      <c r="C124" s="38"/>
      <c r="D124" s="209" t="s">
        <v>315</v>
      </c>
      <c r="E124" s="38"/>
      <c r="F124" s="251" t="s">
        <v>2336</v>
      </c>
      <c r="G124" s="38"/>
      <c r="H124" s="38"/>
      <c r="I124" s="117"/>
      <c r="J124" s="38"/>
      <c r="K124" s="38"/>
      <c r="L124" s="41"/>
      <c r="M124" s="252"/>
      <c r="N124" s="253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315</v>
      </c>
      <c r="AU124" s="19" t="s">
        <v>78</v>
      </c>
    </row>
    <row r="125" spans="1:65" s="13" customFormat="1" ht="11.25">
      <c r="B125" s="207"/>
      <c r="C125" s="208"/>
      <c r="D125" s="209" t="s">
        <v>162</v>
      </c>
      <c r="E125" s="210" t="s">
        <v>20</v>
      </c>
      <c r="F125" s="211" t="s">
        <v>2357</v>
      </c>
      <c r="G125" s="208"/>
      <c r="H125" s="210" t="s">
        <v>20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162</v>
      </c>
      <c r="AU125" s="217" t="s">
        <v>78</v>
      </c>
      <c r="AV125" s="13" t="s">
        <v>76</v>
      </c>
      <c r="AW125" s="13" t="s">
        <v>31</v>
      </c>
      <c r="AX125" s="13" t="s">
        <v>69</v>
      </c>
      <c r="AY125" s="217" t="s">
        <v>153</v>
      </c>
    </row>
    <row r="126" spans="1:65" s="13" customFormat="1" ht="22.5">
      <c r="B126" s="207"/>
      <c r="C126" s="208"/>
      <c r="D126" s="209" t="s">
        <v>162</v>
      </c>
      <c r="E126" s="210" t="s">
        <v>20</v>
      </c>
      <c r="F126" s="211" t="s">
        <v>2358</v>
      </c>
      <c r="G126" s="208"/>
      <c r="H126" s="210" t="s">
        <v>20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162</v>
      </c>
      <c r="AU126" s="217" t="s">
        <v>78</v>
      </c>
      <c r="AV126" s="13" t="s">
        <v>76</v>
      </c>
      <c r="AW126" s="13" t="s">
        <v>31</v>
      </c>
      <c r="AX126" s="13" t="s">
        <v>69</v>
      </c>
      <c r="AY126" s="217" t="s">
        <v>153</v>
      </c>
    </row>
    <row r="127" spans="1:65" s="14" customFormat="1" ht="11.25">
      <c r="B127" s="218"/>
      <c r="C127" s="219"/>
      <c r="D127" s="209" t="s">
        <v>162</v>
      </c>
      <c r="E127" s="220" t="s">
        <v>20</v>
      </c>
      <c r="F127" s="221" t="s">
        <v>76</v>
      </c>
      <c r="G127" s="219"/>
      <c r="H127" s="222">
        <v>1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162</v>
      </c>
      <c r="AU127" s="228" t="s">
        <v>78</v>
      </c>
      <c r="AV127" s="14" t="s">
        <v>78</v>
      </c>
      <c r="AW127" s="14" t="s">
        <v>31</v>
      </c>
      <c r="AX127" s="14" t="s">
        <v>69</v>
      </c>
      <c r="AY127" s="228" t="s">
        <v>153</v>
      </c>
    </row>
    <row r="128" spans="1:65" s="16" customFormat="1" ht="11.25">
      <c r="B128" s="240"/>
      <c r="C128" s="241"/>
      <c r="D128" s="209" t="s">
        <v>162</v>
      </c>
      <c r="E128" s="242" t="s">
        <v>20</v>
      </c>
      <c r="F128" s="243" t="s">
        <v>176</v>
      </c>
      <c r="G128" s="241"/>
      <c r="H128" s="244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162</v>
      </c>
      <c r="AU128" s="250" t="s">
        <v>78</v>
      </c>
      <c r="AV128" s="16" t="s">
        <v>160</v>
      </c>
      <c r="AW128" s="16" t="s">
        <v>31</v>
      </c>
      <c r="AX128" s="16" t="s">
        <v>76</v>
      </c>
      <c r="AY128" s="250" t="s">
        <v>153</v>
      </c>
    </row>
    <row r="129" spans="1:65" s="2" customFormat="1" ht="16.5" customHeight="1">
      <c r="A129" s="36"/>
      <c r="B129" s="37"/>
      <c r="C129" s="194" t="s">
        <v>230</v>
      </c>
      <c r="D129" s="194" t="s">
        <v>155</v>
      </c>
      <c r="E129" s="195" t="s">
        <v>2359</v>
      </c>
      <c r="F129" s="196" t="s">
        <v>2360</v>
      </c>
      <c r="G129" s="197" t="s">
        <v>736</v>
      </c>
      <c r="H129" s="198">
        <v>1</v>
      </c>
      <c r="I129" s="199"/>
      <c r="J129" s="200">
        <f>ROUND(I129*H129,2)</f>
        <v>0</v>
      </c>
      <c r="K129" s="196" t="s">
        <v>20</v>
      </c>
      <c r="L129" s="41"/>
      <c r="M129" s="201" t="s">
        <v>20</v>
      </c>
      <c r="N129" s="202" t="s">
        <v>40</v>
      </c>
      <c r="O129" s="66"/>
      <c r="P129" s="203">
        <f>O129*H129</f>
        <v>0</v>
      </c>
      <c r="Q129" s="203">
        <v>0.12</v>
      </c>
      <c r="R129" s="203">
        <f>Q129*H129</f>
        <v>0.12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304</v>
      </c>
      <c r="AT129" s="205" t="s">
        <v>155</v>
      </c>
      <c r="AU129" s="205" t="s">
        <v>78</v>
      </c>
      <c r="AY129" s="19" t="s">
        <v>153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9" t="s">
        <v>76</v>
      </c>
      <c r="BK129" s="206">
        <f>ROUND(I129*H129,2)</f>
        <v>0</v>
      </c>
      <c r="BL129" s="19" t="s">
        <v>304</v>
      </c>
      <c r="BM129" s="205" t="s">
        <v>2361</v>
      </c>
    </row>
    <row r="130" spans="1:65" s="2" customFormat="1" ht="29.25">
      <c r="A130" s="36"/>
      <c r="B130" s="37"/>
      <c r="C130" s="38"/>
      <c r="D130" s="209" t="s">
        <v>315</v>
      </c>
      <c r="E130" s="38"/>
      <c r="F130" s="251" t="s">
        <v>2336</v>
      </c>
      <c r="G130" s="38"/>
      <c r="H130" s="38"/>
      <c r="I130" s="117"/>
      <c r="J130" s="38"/>
      <c r="K130" s="38"/>
      <c r="L130" s="41"/>
      <c r="M130" s="252"/>
      <c r="N130" s="253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315</v>
      </c>
      <c r="AU130" s="19" t="s">
        <v>78</v>
      </c>
    </row>
    <row r="131" spans="1:65" s="14" customFormat="1" ht="11.25">
      <c r="B131" s="218"/>
      <c r="C131" s="219"/>
      <c r="D131" s="209" t="s">
        <v>162</v>
      </c>
      <c r="E131" s="220" t="s">
        <v>20</v>
      </c>
      <c r="F131" s="221" t="s">
        <v>76</v>
      </c>
      <c r="G131" s="219"/>
      <c r="H131" s="222">
        <v>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162</v>
      </c>
      <c r="AU131" s="228" t="s">
        <v>78</v>
      </c>
      <c r="AV131" s="14" t="s">
        <v>78</v>
      </c>
      <c r="AW131" s="14" t="s">
        <v>31</v>
      </c>
      <c r="AX131" s="14" t="s">
        <v>69</v>
      </c>
      <c r="AY131" s="228" t="s">
        <v>153</v>
      </c>
    </row>
    <row r="132" spans="1:65" s="16" customFormat="1" ht="11.25">
      <c r="B132" s="240"/>
      <c r="C132" s="241"/>
      <c r="D132" s="209" t="s">
        <v>162</v>
      </c>
      <c r="E132" s="242" t="s">
        <v>20</v>
      </c>
      <c r="F132" s="243" t="s">
        <v>176</v>
      </c>
      <c r="G132" s="241"/>
      <c r="H132" s="244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162</v>
      </c>
      <c r="AU132" s="250" t="s">
        <v>78</v>
      </c>
      <c r="AV132" s="16" t="s">
        <v>160</v>
      </c>
      <c r="AW132" s="16" t="s">
        <v>31</v>
      </c>
      <c r="AX132" s="16" t="s">
        <v>76</v>
      </c>
      <c r="AY132" s="250" t="s">
        <v>153</v>
      </c>
    </row>
    <row r="133" spans="1:65" s="2" customFormat="1" ht="36" customHeight="1">
      <c r="A133" s="36"/>
      <c r="B133" s="37"/>
      <c r="C133" s="194" t="s">
        <v>237</v>
      </c>
      <c r="D133" s="194" t="s">
        <v>155</v>
      </c>
      <c r="E133" s="195" t="s">
        <v>689</v>
      </c>
      <c r="F133" s="196" t="s">
        <v>690</v>
      </c>
      <c r="G133" s="197" t="s">
        <v>201</v>
      </c>
      <c r="H133" s="198">
        <v>0.96</v>
      </c>
      <c r="I133" s="199"/>
      <c r="J133" s="200">
        <f>ROUND(I133*H133,2)</f>
        <v>0</v>
      </c>
      <c r="K133" s="196" t="s">
        <v>159</v>
      </c>
      <c r="L133" s="41"/>
      <c r="M133" s="201" t="s">
        <v>20</v>
      </c>
      <c r="N133" s="202" t="s">
        <v>40</v>
      </c>
      <c r="O133" s="66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304</v>
      </c>
      <c r="AT133" s="205" t="s">
        <v>155</v>
      </c>
      <c r="AU133" s="205" t="s">
        <v>78</v>
      </c>
      <c r="AY133" s="19" t="s">
        <v>153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9" t="s">
        <v>76</v>
      </c>
      <c r="BK133" s="206">
        <f>ROUND(I133*H133,2)</f>
        <v>0</v>
      </c>
      <c r="BL133" s="19" t="s">
        <v>304</v>
      </c>
      <c r="BM133" s="205" t="s">
        <v>2362</v>
      </c>
    </row>
    <row r="134" spans="1:65" s="2" customFormat="1" ht="19.5">
      <c r="A134" s="36"/>
      <c r="B134" s="37"/>
      <c r="C134" s="38"/>
      <c r="D134" s="209" t="s">
        <v>315</v>
      </c>
      <c r="E134" s="38"/>
      <c r="F134" s="251" t="s">
        <v>2363</v>
      </c>
      <c r="G134" s="38"/>
      <c r="H134" s="38"/>
      <c r="I134" s="117"/>
      <c r="J134" s="38"/>
      <c r="K134" s="38"/>
      <c r="L134" s="41"/>
      <c r="M134" s="252"/>
      <c r="N134" s="253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315</v>
      </c>
      <c r="AU134" s="19" t="s">
        <v>78</v>
      </c>
    </row>
    <row r="135" spans="1:65" s="2" customFormat="1" ht="48" customHeight="1">
      <c r="A135" s="36"/>
      <c r="B135" s="37"/>
      <c r="C135" s="194" t="s">
        <v>258</v>
      </c>
      <c r="D135" s="194" t="s">
        <v>155</v>
      </c>
      <c r="E135" s="195" t="s">
        <v>697</v>
      </c>
      <c r="F135" s="196" t="s">
        <v>698</v>
      </c>
      <c r="G135" s="197" t="s">
        <v>201</v>
      </c>
      <c r="H135" s="198">
        <v>0.96</v>
      </c>
      <c r="I135" s="199"/>
      <c r="J135" s="200">
        <f>ROUND(I135*H135,2)</f>
        <v>0</v>
      </c>
      <c r="K135" s="196" t="s">
        <v>159</v>
      </c>
      <c r="L135" s="41"/>
      <c r="M135" s="201" t="s">
        <v>20</v>
      </c>
      <c r="N135" s="202" t="s">
        <v>40</v>
      </c>
      <c r="O135" s="6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304</v>
      </c>
      <c r="AT135" s="205" t="s">
        <v>155</v>
      </c>
      <c r="AU135" s="205" t="s">
        <v>78</v>
      </c>
      <c r="AY135" s="19" t="s">
        <v>153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9" t="s">
        <v>76</v>
      </c>
      <c r="BK135" s="206">
        <f>ROUND(I135*H135,2)</f>
        <v>0</v>
      </c>
      <c r="BL135" s="19" t="s">
        <v>304</v>
      </c>
      <c r="BM135" s="205" t="s">
        <v>2364</v>
      </c>
    </row>
    <row r="136" spans="1:65" s="2" customFormat="1" ht="19.5">
      <c r="A136" s="36"/>
      <c r="B136" s="37"/>
      <c r="C136" s="38"/>
      <c r="D136" s="209" t="s">
        <v>315</v>
      </c>
      <c r="E136" s="38"/>
      <c r="F136" s="251" t="s">
        <v>2363</v>
      </c>
      <c r="G136" s="38"/>
      <c r="H136" s="38"/>
      <c r="I136" s="117"/>
      <c r="J136" s="38"/>
      <c r="K136" s="38"/>
      <c r="L136" s="41"/>
      <c r="M136" s="269"/>
      <c r="N136" s="270"/>
      <c r="O136" s="266"/>
      <c r="P136" s="266"/>
      <c r="Q136" s="266"/>
      <c r="R136" s="266"/>
      <c r="S136" s="266"/>
      <c r="T136" s="271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315</v>
      </c>
      <c r="AU136" s="19" t="s">
        <v>78</v>
      </c>
    </row>
    <row r="137" spans="1:65" s="2" customFormat="1" ht="6.95" customHeight="1">
      <c r="A137" s="36"/>
      <c r="B137" s="49"/>
      <c r="C137" s="50"/>
      <c r="D137" s="50"/>
      <c r="E137" s="50"/>
      <c r="F137" s="50"/>
      <c r="G137" s="50"/>
      <c r="H137" s="50"/>
      <c r="I137" s="144"/>
      <c r="J137" s="50"/>
      <c r="K137" s="50"/>
      <c r="L137" s="41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algorithmName="SHA-512" hashValue="Z3CkcHisWj4N51md7bfJJLndGJQTDzGM/TuyH8w810m1PfsG1JHa9j9ogsUiIcz338I/7PtWPNPGwN5XzEcMow==" saltValue="sek08HpJ7T4+R9Y50JcPXpF+P/i07WELsWGc0REES6ehZSfxCrXao+LnzKAu2Eo/Ck9/u2zwHZ2QLyLnUgesNA==" spinCount="100000" sheet="1" objects="1" scenarios="1" formatColumns="0" formatRows="0" autoFilter="0"/>
  <autoFilter ref="C88:K136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9" t="s">
        <v>108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2"/>
      <c r="AT3" s="19" t="s">
        <v>78</v>
      </c>
    </row>
    <row r="4" spans="1:46" s="1" customFormat="1" ht="24.95" customHeight="1">
      <c r="B4" s="22"/>
      <c r="D4" s="114" t="s">
        <v>112</v>
      </c>
      <c r="I4" s="110"/>
      <c r="L4" s="22"/>
      <c r="M4" s="115" t="s">
        <v>11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6" t="s">
        <v>17</v>
      </c>
      <c r="I6" s="110"/>
      <c r="L6" s="22"/>
    </row>
    <row r="7" spans="1:46" s="1" customFormat="1" ht="16.5" customHeight="1">
      <c r="B7" s="22"/>
      <c r="E7" s="395" t="str">
        <f>'Rekapitulace stavby'!K6</f>
        <v>Oprava VB Přerov</v>
      </c>
      <c r="F7" s="396"/>
      <c r="G7" s="396"/>
      <c r="H7" s="396"/>
      <c r="I7" s="110"/>
      <c r="L7" s="22"/>
    </row>
    <row r="8" spans="1:46" s="1" customFormat="1" ht="12" customHeight="1">
      <c r="B8" s="22"/>
      <c r="D8" s="116" t="s">
        <v>113</v>
      </c>
      <c r="I8" s="110"/>
      <c r="L8" s="22"/>
    </row>
    <row r="9" spans="1:46" s="2" customFormat="1" ht="16.5" customHeight="1">
      <c r="A9" s="36"/>
      <c r="B9" s="41"/>
      <c r="C9" s="36"/>
      <c r="D9" s="36"/>
      <c r="E9" s="395" t="s">
        <v>2328</v>
      </c>
      <c r="F9" s="397"/>
      <c r="G9" s="397"/>
      <c r="H9" s="397"/>
      <c r="I9" s="117"/>
      <c r="J9" s="36"/>
      <c r="K9" s="36"/>
      <c r="L9" s="11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6" t="s">
        <v>115</v>
      </c>
      <c r="E10" s="36"/>
      <c r="F10" s="36"/>
      <c r="G10" s="36"/>
      <c r="H10" s="36"/>
      <c r="I10" s="117"/>
      <c r="J10" s="36"/>
      <c r="K10" s="36"/>
      <c r="L10" s="11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8" t="s">
        <v>2365</v>
      </c>
      <c r="F11" s="397"/>
      <c r="G11" s="397"/>
      <c r="H11" s="397"/>
      <c r="I11" s="117"/>
      <c r="J11" s="36"/>
      <c r="K11" s="36"/>
      <c r="L11" s="11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7"/>
      <c r="J12" s="36"/>
      <c r="K12" s="36"/>
      <c r="L12" s="11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6" t="s">
        <v>19</v>
      </c>
      <c r="E13" s="36"/>
      <c r="F13" s="105" t="s">
        <v>20</v>
      </c>
      <c r="G13" s="36"/>
      <c r="H13" s="36"/>
      <c r="I13" s="119" t="s">
        <v>21</v>
      </c>
      <c r="J13" s="105" t="s">
        <v>20</v>
      </c>
      <c r="K13" s="36"/>
      <c r="L13" s="11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6" t="s">
        <v>22</v>
      </c>
      <c r="E14" s="36"/>
      <c r="F14" s="105" t="s">
        <v>23</v>
      </c>
      <c r="G14" s="36"/>
      <c r="H14" s="36"/>
      <c r="I14" s="119" t="s">
        <v>24</v>
      </c>
      <c r="J14" s="120">
        <f>'Rekapitulace stavby'!AN8</f>
        <v>0</v>
      </c>
      <c r="K14" s="36"/>
      <c r="L14" s="11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7"/>
      <c r="J15" s="36"/>
      <c r="K15" s="36"/>
      <c r="L15" s="11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6" t="s">
        <v>25</v>
      </c>
      <c r="E16" s="36"/>
      <c r="F16" s="36"/>
      <c r="G16" s="36"/>
      <c r="H16" s="36"/>
      <c r="I16" s="119" t="s">
        <v>26</v>
      </c>
      <c r="J16" s="105" t="str">
        <f>IF('Rekapitulace stavby'!AN10="","",'Rekapitulace stavby'!AN10)</f>
        <v/>
      </c>
      <c r="K16" s="36"/>
      <c r="L16" s="11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9" t="s">
        <v>27</v>
      </c>
      <c r="J17" s="105" t="str">
        <f>IF('Rekapitulace stavby'!AN11="","",'Rekapitulace stavby'!AN11)</f>
        <v/>
      </c>
      <c r="K17" s="36"/>
      <c r="L17" s="11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7"/>
      <c r="J18" s="36"/>
      <c r="K18" s="36"/>
      <c r="L18" s="11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6" t="s">
        <v>28</v>
      </c>
      <c r="E19" s="36"/>
      <c r="F19" s="36"/>
      <c r="G19" s="36"/>
      <c r="H19" s="36"/>
      <c r="I19" s="119" t="s">
        <v>26</v>
      </c>
      <c r="J19" s="32" t="str">
        <f>'Rekapitulace stavby'!AN13</f>
        <v>Vyplň údaj</v>
      </c>
      <c r="K19" s="36"/>
      <c r="L19" s="11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9" t="str">
        <f>'Rekapitulace stavby'!E14</f>
        <v>Vyplň údaj</v>
      </c>
      <c r="F20" s="400"/>
      <c r="G20" s="400"/>
      <c r="H20" s="400"/>
      <c r="I20" s="119" t="s">
        <v>27</v>
      </c>
      <c r="J20" s="32" t="str">
        <f>'Rekapitulace stavby'!AN14</f>
        <v>Vyplň údaj</v>
      </c>
      <c r="K20" s="36"/>
      <c r="L20" s="11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7"/>
      <c r="J21" s="36"/>
      <c r="K21" s="36"/>
      <c r="L21" s="11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6" t="s">
        <v>30</v>
      </c>
      <c r="E22" s="36"/>
      <c r="F22" s="36"/>
      <c r="G22" s="36"/>
      <c r="H22" s="36"/>
      <c r="I22" s="119" t="s">
        <v>26</v>
      </c>
      <c r="J22" s="105" t="str">
        <f>IF('Rekapitulace stavby'!AN16="","",'Rekapitulace stavby'!AN16)</f>
        <v/>
      </c>
      <c r="K22" s="36"/>
      <c r="L22" s="11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9" t="s">
        <v>27</v>
      </c>
      <c r="J23" s="105" t="str">
        <f>IF('Rekapitulace stavby'!AN17="","",'Rekapitulace stavby'!AN17)</f>
        <v/>
      </c>
      <c r="K23" s="36"/>
      <c r="L23" s="11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7"/>
      <c r="J24" s="36"/>
      <c r="K24" s="36"/>
      <c r="L24" s="11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6" t="s">
        <v>32</v>
      </c>
      <c r="E25" s="36"/>
      <c r="F25" s="36"/>
      <c r="G25" s="36"/>
      <c r="H25" s="36"/>
      <c r="I25" s="119" t="s">
        <v>26</v>
      </c>
      <c r="J25" s="105" t="str">
        <f>IF('Rekapitulace stavby'!AN19="","",'Rekapitulace stavby'!AN19)</f>
        <v/>
      </c>
      <c r="K25" s="36"/>
      <c r="L25" s="11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9" t="s">
        <v>27</v>
      </c>
      <c r="J26" s="105" t="str">
        <f>IF('Rekapitulace stavby'!AN20="","",'Rekapitulace stavby'!AN20)</f>
        <v/>
      </c>
      <c r="K26" s="36"/>
      <c r="L26" s="11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7"/>
      <c r="J27" s="36"/>
      <c r="K27" s="36"/>
      <c r="L27" s="11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6" t="s">
        <v>33</v>
      </c>
      <c r="E28" s="36"/>
      <c r="F28" s="36"/>
      <c r="G28" s="36"/>
      <c r="H28" s="36"/>
      <c r="I28" s="117"/>
      <c r="J28" s="36"/>
      <c r="K28" s="36"/>
      <c r="L28" s="11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21"/>
      <c r="B29" s="122"/>
      <c r="C29" s="121"/>
      <c r="D29" s="121"/>
      <c r="E29" s="401" t="s">
        <v>20</v>
      </c>
      <c r="F29" s="401"/>
      <c r="G29" s="401"/>
      <c r="H29" s="401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7"/>
      <c r="J30" s="36"/>
      <c r="K30" s="36"/>
      <c r="L30" s="11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5"/>
      <c r="E31" s="125"/>
      <c r="F31" s="125"/>
      <c r="G31" s="125"/>
      <c r="H31" s="125"/>
      <c r="I31" s="126"/>
      <c r="J31" s="125"/>
      <c r="K31" s="125"/>
      <c r="L31" s="11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7" t="s">
        <v>35</v>
      </c>
      <c r="E32" s="36"/>
      <c r="F32" s="36"/>
      <c r="G32" s="36"/>
      <c r="H32" s="36"/>
      <c r="I32" s="117"/>
      <c r="J32" s="128">
        <f>ROUND(J94, 2)</f>
        <v>0</v>
      </c>
      <c r="K32" s="36"/>
      <c r="L32" s="11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5"/>
      <c r="E33" s="125"/>
      <c r="F33" s="125"/>
      <c r="G33" s="125"/>
      <c r="H33" s="125"/>
      <c r="I33" s="126"/>
      <c r="J33" s="125"/>
      <c r="K33" s="125"/>
      <c r="L33" s="11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9" t="s">
        <v>37</v>
      </c>
      <c r="G34" s="36"/>
      <c r="H34" s="36"/>
      <c r="I34" s="130" t="s">
        <v>36</v>
      </c>
      <c r="J34" s="129" t="s">
        <v>38</v>
      </c>
      <c r="K34" s="36"/>
      <c r="L34" s="11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1" t="s">
        <v>39</v>
      </c>
      <c r="E35" s="116" t="s">
        <v>40</v>
      </c>
      <c r="F35" s="132">
        <f>ROUND((SUM(BE94:BE295)),  2)</f>
        <v>0</v>
      </c>
      <c r="G35" s="36"/>
      <c r="H35" s="36"/>
      <c r="I35" s="133">
        <v>0.21</v>
      </c>
      <c r="J35" s="132">
        <f>ROUND(((SUM(BE94:BE295))*I35),  2)</f>
        <v>0</v>
      </c>
      <c r="K35" s="36"/>
      <c r="L35" s="11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6" t="s">
        <v>41</v>
      </c>
      <c r="F36" s="132">
        <f>ROUND((SUM(BF94:BF295)),  2)</f>
        <v>0</v>
      </c>
      <c r="G36" s="36"/>
      <c r="H36" s="36"/>
      <c r="I36" s="133">
        <v>0.15</v>
      </c>
      <c r="J36" s="132">
        <f>ROUND(((SUM(BF94:BF295))*I36),  2)</f>
        <v>0</v>
      </c>
      <c r="K36" s="36"/>
      <c r="L36" s="11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6" t="s">
        <v>42</v>
      </c>
      <c r="F37" s="132">
        <f>ROUND((SUM(BG94:BG295)),  2)</f>
        <v>0</v>
      </c>
      <c r="G37" s="36"/>
      <c r="H37" s="36"/>
      <c r="I37" s="133">
        <v>0.21</v>
      </c>
      <c r="J37" s="132">
        <f>0</f>
        <v>0</v>
      </c>
      <c r="K37" s="36"/>
      <c r="L37" s="11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6" t="s">
        <v>43</v>
      </c>
      <c r="F38" s="132">
        <f>ROUND((SUM(BH94:BH295)),  2)</f>
        <v>0</v>
      </c>
      <c r="G38" s="36"/>
      <c r="H38" s="36"/>
      <c r="I38" s="133">
        <v>0.15</v>
      </c>
      <c r="J38" s="132">
        <f>0</f>
        <v>0</v>
      </c>
      <c r="K38" s="36"/>
      <c r="L38" s="11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6" t="s">
        <v>44</v>
      </c>
      <c r="F39" s="132">
        <f>ROUND((SUM(BI94:BI295)),  2)</f>
        <v>0</v>
      </c>
      <c r="G39" s="36"/>
      <c r="H39" s="36"/>
      <c r="I39" s="133">
        <v>0</v>
      </c>
      <c r="J39" s="132">
        <f>0</f>
        <v>0</v>
      </c>
      <c r="K39" s="36"/>
      <c r="L39" s="11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7"/>
      <c r="J40" s="36"/>
      <c r="K40" s="36"/>
      <c r="L40" s="11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4"/>
      <c r="D41" s="135" t="s">
        <v>45</v>
      </c>
      <c r="E41" s="136"/>
      <c r="F41" s="136"/>
      <c r="G41" s="137" t="s">
        <v>46</v>
      </c>
      <c r="H41" s="138" t="s">
        <v>47</v>
      </c>
      <c r="I41" s="139"/>
      <c r="J41" s="140">
        <f>SUM(J32:J39)</f>
        <v>0</v>
      </c>
      <c r="K41" s="141"/>
      <c r="L41" s="11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2"/>
      <c r="C42" s="143"/>
      <c r="D42" s="143"/>
      <c r="E42" s="143"/>
      <c r="F42" s="143"/>
      <c r="G42" s="143"/>
      <c r="H42" s="143"/>
      <c r="I42" s="144"/>
      <c r="J42" s="143"/>
      <c r="K42" s="143"/>
      <c r="L42" s="11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5"/>
      <c r="C46" s="146"/>
      <c r="D46" s="146"/>
      <c r="E46" s="146"/>
      <c r="F46" s="146"/>
      <c r="G46" s="146"/>
      <c r="H46" s="146"/>
      <c r="I46" s="147"/>
      <c r="J46" s="146"/>
      <c r="K46" s="146"/>
      <c r="L46" s="11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117</v>
      </c>
      <c r="D47" s="38"/>
      <c r="E47" s="38"/>
      <c r="F47" s="38"/>
      <c r="G47" s="38"/>
      <c r="H47" s="38"/>
      <c r="I47" s="117"/>
      <c r="J47" s="38"/>
      <c r="K47" s="38"/>
      <c r="L47" s="11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7"/>
      <c r="J48" s="38"/>
      <c r="K48" s="38"/>
      <c r="L48" s="11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17</v>
      </c>
      <c r="D49" s="38"/>
      <c r="E49" s="38"/>
      <c r="F49" s="38"/>
      <c r="G49" s="38"/>
      <c r="H49" s="38"/>
      <c r="I49" s="117"/>
      <c r="J49" s="38"/>
      <c r="K49" s="38"/>
      <c r="L49" s="11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2" t="str">
        <f>E7</f>
        <v>Oprava VB Přerov</v>
      </c>
      <c r="F50" s="403"/>
      <c r="G50" s="403"/>
      <c r="H50" s="403"/>
      <c r="I50" s="117"/>
      <c r="J50" s="38"/>
      <c r="K50" s="38"/>
      <c r="L50" s="11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2" t="s">
        <v>2328</v>
      </c>
      <c r="F52" s="404"/>
      <c r="G52" s="404"/>
      <c r="H52" s="404"/>
      <c r="I52" s="117"/>
      <c r="J52" s="38"/>
      <c r="K52" s="38"/>
      <c r="L52" s="11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115</v>
      </c>
      <c r="D53" s="38"/>
      <c r="E53" s="38"/>
      <c r="F53" s="38"/>
      <c r="G53" s="38"/>
      <c r="H53" s="38"/>
      <c r="I53" s="117"/>
      <c r="J53" s="38"/>
      <c r="K53" s="38"/>
      <c r="L53" s="11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č. 02 - Okna - repase</v>
      </c>
      <c r="F54" s="404"/>
      <c r="G54" s="404"/>
      <c r="H54" s="404"/>
      <c r="I54" s="117"/>
      <c r="J54" s="38"/>
      <c r="K54" s="38"/>
      <c r="L54" s="11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7"/>
      <c r="J55" s="38"/>
      <c r="K55" s="38"/>
      <c r="L55" s="11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 xml:space="preserve"> </v>
      </c>
      <c r="G56" s="38"/>
      <c r="H56" s="38"/>
      <c r="I56" s="119" t="s">
        <v>24</v>
      </c>
      <c r="J56" s="61">
        <f>IF(J14="","",J14)</f>
        <v>0</v>
      </c>
      <c r="K56" s="38"/>
      <c r="L56" s="11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7"/>
      <c r="J57" s="38"/>
      <c r="K57" s="38"/>
      <c r="L57" s="11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119" t="s">
        <v>30</v>
      </c>
      <c r="J58" s="34" t="str">
        <f>E23</f>
        <v xml:space="preserve"> </v>
      </c>
      <c r="K58" s="38"/>
      <c r="L58" s="11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119" t="s">
        <v>32</v>
      </c>
      <c r="J59" s="34" t="str">
        <f>E26</f>
        <v xml:space="preserve"> </v>
      </c>
      <c r="K59" s="38"/>
      <c r="L59" s="11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7"/>
      <c r="J60" s="38"/>
      <c r="K60" s="38"/>
      <c r="L60" s="118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8" t="s">
        <v>118</v>
      </c>
      <c r="D61" s="149"/>
      <c r="E61" s="149"/>
      <c r="F61" s="149"/>
      <c r="G61" s="149"/>
      <c r="H61" s="149"/>
      <c r="I61" s="150"/>
      <c r="J61" s="151" t="s">
        <v>119</v>
      </c>
      <c r="K61" s="149"/>
      <c r="L61" s="11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7"/>
      <c r="J62" s="38"/>
      <c r="K62" s="38"/>
      <c r="L62" s="11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2" t="s">
        <v>67</v>
      </c>
      <c r="D63" s="38"/>
      <c r="E63" s="38"/>
      <c r="F63" s="38"/>
      <c r="G63" s="38"/>
      <c r="H63" s="38"/>
      <c r="I63" s="117"/>
      <c r="J63" s="79">
        <f>J94</f>
        <v>0</v>
      </c>
      <c r="K63" s="38"/>
      <c r="L63" s="11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120</v>
      </c>
    </row>
    <row r="64" spans="1:47" s="9" customFormat="1" ht="24.95" customHeight="1">
      <c r="B64" s="153"/>
      <c r="C64" s="154"/>
      <c r="D64" s="155" t="s">
        <v>121</v>
      </c>
      <c r="E64" s="156"/>
      <c r="F64" s="156"/>
      <c r="G64" s="156"/>
      <c r="H64" s="156"/>
      <c r="I64" s="157"/>
      <c r="J64" s="158">
        <f>J95</f>
        <v>0</v>
      </c>
      <c r="K64" s="154"/>
      <c r="L64" s="159"/>
    </row>
    <row r="65" spans="1:31" s="10" customFormat="1" ht="19.899999999999999" customHeight="1">
      <c r="B65" s="160"/>
      <c r="C65" s="99"/>
      <c r="D65" s="161" t="s">
        <v>125</v>
      </c>
      <c r="E65" s="162"/>
      <c r="F65" s="162"/>
      <c r="G65" s="162"/>
      <c r="H65" s="162"/>
      <c r="I65" s="163"/>
      <c r="J65" s="164">
        <f>J96</f>
        <v>0</v>
      </c>
      <c r="K65" s="99"/>
      <c r="L65" s="165"/>
    </row>
    <row r="66" spans="1:31" s="10" customFormat="1" ht="19.899999999999999" customHeight="1">
      <c r="B66" s="160"/>
      <c r="C66" s="99"/>
      <c r="D66" s="161" t="s">
        <v>126</v>
      </c>
      <c r="E66" s="162"/>
      <c r="F66" s="162"/>
      <c r="G66" s="162"/>
      <c r="H66" s="162"/>
      <c r="I66" s="163"/>
      <c r="J66" s="164">
        <f>J131</f>
        <v>0</v>
      </c>
      <c r="K66" s="99"/>
      <c r="L66" s="165"/>
    </row>
    <row r="67" spans="1:31" s="10" customFormat="1" ht="19.899999999999999" customHeight="1">
      <c r="B67" s="160"/>
      <c r="C67" s="99"/>
      <c r="D67" s="161" t="s">
        <v>127</v>
      </c>
      <c r="E67" s="162"/>
      <c r="F67" s="162"/>
      <c r="G67" s="162"/>
      <c r="H67" s="162"/>
      <c r="I67" s="163"/>
      <c r="J67" s="164">
        <f>J134</f>
        <v>0</v>
      </c>
      <c r="K67" s="99"/>
      <c r="L67" s="165"/>
    </row>
    <row r="68" spans="1:31" s="9" customFormat="1" ht="24.95" customHeight="1">
      <c r="B68" s="153"/>
      <c r="C68" s="154"/>
      <c r="D68" s="155" t="s">
        <v>128</v>
      </c>
      <c r="E68" s="156"/>
      <c r="F68" s="156"/>
      <c r="G68" s="156"/>
      <c r="H68" s="156"/>
      <c r="I68" s="157"/>
      <c r="J68" s="158">
        <f>J137</f>
        <v>0</v>
      </c>
      <c r="K68" s="154"/>
      <c r="L68" s="159"/>
    </row>
    <row r="69" spans="1:31" s="10" customFormat="1" ht="19.899999999999999" customHeight="1">
      <c r="B69" s="160"/>
      <c r="C69" s="99"/>
      <c r="D69" s="161" t="s">
        <v>130</v>
      </c>
      <c r="E69" s="162"/>
      <c r="F69" s="162"/>
      <c r="G69" s="162"/>
      <c r="H69" s="162"/>
      <c r="I69" s="163"/>
      <c r="J69" s="164">
        <f>J138</f>
        <v>0</v>
      </c>
      <c r="K69" s="99"/>
      <c r="L69" s="165"/>
    </row>
    <row r="70" spans="1:31" s="10" customFormat="1" ht="19.899999999999999" customHeight="1">
      <c r="B70" s="160"/>
      <c r="C70" s="99"/>
      <c r="D70" s="161" t="s">
        <v>131</v>
      </c>
      <c r="E70" s="162"/>
      <c r="F70" s="162"/>
      <c r="G70" s="162"/>
      <c r="H70" s="162"/>
      <c r="I70" s="163"/>
      <c r="J70" s="164">
        <f>J164</f>
        <v>0</v>
      </c>
      <c r="K70" s="99"/>
      <c r="L70" s="165"/>
    </row>
    <row r="71" spans="1:31" s="10" customFormat="1" ht="19.899999999999999" customHeight="1">
      <c r="B71" s="160"/>
      <c r="C71" s="99"/>
      <c r="D71" s="161" t="s">
        <v>135</v>
      </c>
      <c r="E71" s="162"/>
      <c r="F71" s="162"/>
      <c r="G71" s="162"/>
      <c r="H71" s="162"/>
      <c r="I71" s="163"/>
      <c r="J71" s="164">
        <f>J189</f>
        <v>0</v>
      </c>
      <c r="K71" s="99"/>
      <c r="L71" s="165"/>
    </row>
    <row r="72" spans="1:31" s="9" customFormat="1" ht="24.95" customHeight="1">
      <c r="B72" s="153"/>
      <c r="C72" s="154"/>
      <c r="D72" s="155" t="s">
        <v>1504</v>
      </c>
      <c r="E72" s="156"/>
      <c r="F72" s="156"/>
      <c r="G72" s="156"/>
      <c r="H72" s="156"/>
      <c r="I72" s="157"/>
      <c r="J72" s="158">
        <f>J293</f>
        <v>0</v>
      </c>
      <c r="K72" s="154"/>
      <c r="L72" s="159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117"/>
      <c r="J73" s="38"/>
      <c r="K73" s="38"/>
      <c r="L73" s="11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144"/>
      <c r="J74" s="50"/>
      <c r="K74" s="50"/>
      <c r="L74" s="11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147"/>
      <c r="J78" s="52"/>
      <c r="K78" s="52"/>
      <c r="L78" s="11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138</v>
      </c>
      <c r="D79" s="38"/>
      <c r="E79" s="38"/>
      <c r="F79" s="38"/>
      <c r="G79" s="38"/>
      <c r="H79" s="38"/>
      <c r="I79" s="117"/>
      <c r="J79" s="38"/>
      <c r="K79" s="38"/>
      <c r="L79" s="11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7"/>
      <c r="J80" s="38"/>
      <c r="K80" s="38"/>
      <c r="L80" s="11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17</v>
      </c>
      <c r="D81" s="38"/>
      <c r="E81" s="38"/>
      <c r="F81" s="38"/>
      <c r="G81" s="38"/>
      <c r="H81" s="38"/>
      <c r="I81" s="117"/>
      <c r="J81" s="38"/>
      <c r="K81" s="38"/>
      <c r="L81" s="11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402" t="str">
        <f>E7</f>
        <v>Oprava VB Přerov</v>
      </c>
      <c r="F82" s="403"/>
      <c r="G82" s="403"/>
      <c r="H82" s="403"/>
      <c r="I82" s="117"/>
      <c r="J82" s="38"/>
      <c r="K82" s="38"/>
      <c r="L82" s="11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113</v>
      </c>
      <c r="D83" s="24"/>
      <c r="E83" s="24"/>
      <c r="F83" s="24"/>
      <c r="G83" s="24"/>
      <c r="H83" s="24"/>
      <c r="I83" s="110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402" t="s">
        <v>2328</v>
      </c>
      <c r="F84" s="404"/>
      <c r="G84" s="404"/>
      <c r="H84" s="404"/>
      <c r="I84" s="117"/>
      <c r="J84" s="38"/>
      <c r="K84" s="38"/>
      <c r="L84" s="11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115</v>
      </c>
      <c r="D85" s="38"/>
      <c r="E85" s="38"/>
      <c r="F85" s="38"/>
      <c r="G85" s="38"/>
      <c r="H85" s="38"/>
      <c r="I85" s="117"/>
      <c r="J85" s="38"/>
      <c r="K85" s="38"/>
      <c r="L85" s="11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70" t="str">
        <f>E11</f>
        <v>č. 02 - Okna - repase</v>
      </c>
      <c r="F86" s="404"/>
      <c r="G86" s="404"/>
      <c r="H86" s="404"/>
      <c r="I86" s="117"/>
      <c r="J86" s="38"/>
      <c r="K86" s="38"/>
      <c r="L86" s="11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7"/>
      <c r="J87" s="38"/>
      <c r="K87" s="38"/>
      <c r="L87" s="11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22</v>
      </c>
      <c r="D88" s="38"/>
      <c r="E88" s="38"/>
      <c r="F88" s="29" t="str">
        <f>F14</f>
        <v xml:space="preserve"> </v>
      </c>
      <c r="G88" s="38"/>
      <c r="H88" s="38"/>
      <c r="I88" s="119" t="s">
        <v>24</v>
      </c>
      <c r="J88" s="61">
        <f>IF(J14="","",J14)</f>
        <v>0</v>
      </c>
      <c r="K88" s="38"/>
      <c r="L88" s="11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7"/>
      <c r="J89" s="38"/>
      <c r="K89" s="38"/>
      <c r="L89" s="11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E17</f>
        <v xml:space="preserve"> </v>
      </c>
      <c r="G90" s="38"/>
      <c r="H90" s="38"/>
      <c r="I90" s="119" t="s">
        <v>30</v>
      </c>
      <c r="J90" s="34" t="str">
        <f>E23</f>
        <v xml:space="preserve"> </v>
      </c>
      <c r="K90" s="38"/>
      <c r="L90" s="11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28</v>
      </c>
      <c r="D91" s="38"/>
      <c r="E91" s="38"/>
      <c r="F91" s="29" t="str">
        <f>IF(E20="","",E20)</f>
        <v>Vyplň údaj</v>
      </c>
      <c r="G91" s="38"/>
      <c r="H91" s="38"/>
      <c r="I91" s="119" t="s">
        <v>32</v>
      </c>
      <c r="J91" s="34" t="str">
        <f>E26</f>
        <v xml:space="preserve"> </v>
      </c>
      <c r="K91" s="38"/>
      <c r="L91" s="11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7"/>
      <c r="J92" s="38"/>
      <c r="K92" s="38"/>
      <c r="L92" s="11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6"/>
      <c r="B93" s="167"/>
      <c r="C93" s="168" t="s">
        <v>139</v>
      </c>
      <c r="D93" s="169" t="s">
        <v>54</v>
      </c>
      <c r="E93" s="169" t="s">
        <v>50</v>
      </c>
      <c r="F93" s="169" t="s">
        <v>51</v>
      </c>
      <c r="G93" s="169" t="s">
        <v>140</v>
      </c>
      <c r="H93" s="169" t="s">
        <v>141</v>
      </c>
      <c r="I93" s="170" t="s">
        <v>142</v>
      </c>
      <c r="J93" s="169" t="s">
        <v>119</v>
      </c>
      <c r="K93" s="171" t="s">
        <v>143</v>
      </c>
      <c r="L93" s="172"/>
      <c r="M93" s="70" t="s">
        <v>20</v>
      </c>
      <c r="N93" s="71" t="s">
        <v>39</v>
      </c>
      <c r="O93" s="71" t="s">
        <v>144</v>
      </c>
      <c r="P93" s="71" t="s">
        <v>145</v>
      </c>
      <c r="Q93" s="71" t="s">
        <v>146</v>
      </c>
      <c r="R93" s="71" t="s">
        <v>147</v>
      </c>
      <c r="S93" s="71" t="s">
        <v>148</v>
      </c>
      <c r="T93" s="72" t="s">
        <v>149</v>
      </c>
      <c r="U93" s="166"/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</row>
    <row r="94" spans="1:63" s="2" customFormat="1" ht="22.9" customHeight="1">
      <c r="A94" s="36"/>
      <c r="B94" s="37"/>
      <c r="C94" s="77" t="s">
        <v>150</v>
      </c>
      <c r="D94" s="38"/>
      <c r="E94" s="38"/>
      <c r="F94" s="38"/>
      <c r="G94" s="38"/>
      <c r="H94" s="38"/>
      <c r="I94" s="117"/>
      <c r="J94" s="173">
        <f>BK94</f>
        <v>0</v>
      </c>
      <c r="K94" s="38"/>
      <c r="L94" s="41"/>
      <c r="M94" s="73"/>
      <c r="N94" s="174"/>
      <c r="O94" s="74"/>
      <c r="P94" s="175">
        <f>P95+P137+P293</f>
        <v>0</v>
      </c>
      <c r="Q94" s="74"/>
      <c r="R94" s="175">
        <f>R95+R137+R293</f>
        <v>8.9118877996500007E-2</v>
      </c>
      <c r="S94" s="74"/>
      <c r="T94" s="176">
        <f>T95+T137+T293</f>
        <v>0.33970500000000003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68</v>
      </c>
      <c r="AU94" s="19" t="s">
        <v>120</v>
      </c>
      <c r="BK94" s="177">
        <f>BK95+BK137+BK293</f>
        <v>0</v>
      </c>
    </row>
    <row r="95" spans="1:63" s="12" customFormat="1" ht="25.9" customHeight="1">
      <c r="B95" s="178"/>
      <c r="C95" s="179"/>
      <c r="D95" s="180" t="s">
        <v>68</v>
      </c>
      <c r="E95" s="181" t="s">
        <v>151</v>
      </c>
      <c r="F95" s="181" t="s">
        <v>152</v>
      </c>
      <c r="G95" s="179"/>
      <c r="H95" s="179"/>
      <c r="I95" s="182"/>
      <c r="J95" s="183">
        <f>BK95</f>
        <v>0</v>
      </c>
      <c r="K95" s="179"/>
      <c r="L95" s="184"/>
      <c r="M95" s="185"/>
      <c r="N95" s="186"/>
      <c r="O95" s="186"/>
      <c r="P95" s="187">
        <f>P96+P131+P134</f>
        <v>0</v>
      </c>
      <c r="Q95" s="186"/>
      <c r="R95" s="187">
        <f>R96+R131+R134</f>
        <v>0</v>
      </c>
      <c r="S95" s="186"/>
      <c r="T95" s="188">
        <f>T96+T131+T134</f>
        <v>0</v>
      </c>
      <c r="AR95" s="189" t="s">
        <v>76</v>
      </c>
      <c r="AT95" s="190" t="s">
        <v>68</v>
      </c>
      <c r="AU95" s="190" t="s">
        <v>69</v>
      </c>
      <c r="AY95" s="189" t="s">
        <v>153</v>
      </c>
      <c r="BK95" s="191">
        <f>BK96+BK131+BK134</f>
        <v>0</v>
      </c>
    </row>
    <row r="96" spans="1:63" s="12" customFormat="1" ht="22.9" customHeight="1">
      <c r="B96" s="178"/>
      <c r="C96" s="179"/>
      <c r="D96" s="180" t="s">
        <v>68</v>
      </c>
      <c r="E96" s="192" t="s">
        <v>221</v>
      </c>
      <c r="F96" s="192" t="s">
        <v>432</v>
      </c>
      <c r="G96" s="179"/>
      <c r="H96" s="179"/>
      <c r="I96" s="182"/>
      <c r="J96" s="193">
        <f>BK96</f>
        <v>0</v>
      </c>
      <c r="K96" s="179"/>
      <c r="L96" s="184"/>
      <c r="M96" s="185"/>
      <c r="N96" s="186"/>
      <c r="O96" s="186"/>
      <c r="P96" s="187">
        <f>SUM(P97:P130)</f>
        <v>0</v>
      </c>
      <c r="Q96" s="186"/>
      <c r="R96" s="187">
        <f>SUM(R97:R130)</f>
        <v>0</v>
      </c>
      <c r="S96" s="186"/>
      <c r="T96" s="188">
        <f>SUM(T97:T130)</f>
        <v>0</v>
      </c>
      <c r="AR96" s="189" t="s">
        <v>76</v>
      </c>
      <c r="AT96" s="190" t="s">
        <v>68</v>
      </c>
      <c r="AU96" s="190" t="s">
        <v>76</v>
      </c>
      <c r="AY96" s="189" t="s">
        <v>153</v>
      </c>
      <c r="BK96" s="191">
        <f>SUM(BK97:BK130)</f>
        <v>0</v>
      </c>
    </row>
    <row r="97" spans="1:65" s="2" customFormat="1" ht="48" customHeight="1">
      <c r="A97" s="36"/>
      <c r="B97" s="37"/>
      <c r="C97" s="194" t="s">
        <v>76</v>
      </c>
      <c r="D97" s="194" t="s">
        <v>155</v>
      </c>
      <c r="E97" s="195" t="s">
        <v>2366</v>
      </c>
      <c r="F97" s="196" t="s">
        <v>2367</v>
      </c>
      <c r="G97" s="197" t="s">
        <v>208</v>
      </c>
      <c r="H97" s="198">
        <v>375.39499999999998</v>
      </c>
      <c r="I97" s="199"/>
      <c r="J97" s="200">
        <f>ROUND(I97*H97,2)</f>
        <v>0</v>
      </c>
      <c r="K97" s="196" t="s">
        <v>159</v>
      </c>
      <c r="L97" s="41"/>
      <c r="M97" s="201" t="s">
        <v>20</v>
      </c>
      <c r="N97" s="202" t="s">
        <v>40</v>
      </c>
      <c r="O97" s="66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160</v>
      </c>
      <c r="AT97" s="205" t="s">
        <v>155</v>
      </c>
      <c r="AU97" s="205" t="s">
        <v>78</v>
      </c>
      <c r="AY97" s="19" t="s">
        <v>153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9" t="s">
        <v>76</v>
      </c>
      <c r="BK97" s="206">
        <f>ROUND(I97*H97,2)</f>
        <v>0</v>
      </c>
      <c r="BL97" s="19" t="s">
        <v>160</v>
      </c>
      <c r="BM97" s="205" t="s">
        <v>2368</v>
      </c>
    </row>
    <row r="98" spans="1:65" s="2" customFormat="1" ht="19.5">
      <c r="A98" s="36"/>
      <c r="B98" s="37"/>
      <c r="C98" s="38"/>
      <c r="D98" s="209" t="s">
        <v>315</v>
      </c>
      <c r="E98" s="38"/>
      <c r="F98" s="251" t="s">
        <v>2369</v>
      </c>
      <c r="G98" s="38"/>
      <c r="H98" s="38"/>
      <c r="I98" s="117"/>
      <c r="J98" s="38"/>
      <c r="K98" s="38"/>
      <c r="L98" s="41"/>
      <c r="M98" s="252"/>
      <c r="N98" s="25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315</v>
      </c>
      <c r="AU98" s="19" t="s">
        <v>78</v>
      </c>
    </row>
    <row r="99" spans="1:65" s="13" customFormat="1" ht="11.25">
      <c r="B99" s="207"/>
      <c r="C99" s="208"/>
      <c r="D99" s="209" t="s">
        <v>162</v>
      </c>
      <c r="E99" s="210" t="s">
        <v>20</v>
      </c>
      <c r="F99" s="211" t="s">
        <v>2370</v>
      </c>
      <c r="G99" s="208"/>
      <c r="H99" s="210" t="s">
        <v>20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162</v>
      </c>
      <c r="AU99" s="217" t="s">
        <v>78</v>
      </c>
      <c r="AV99" s="13" t="s">
        <v>76</v>
      </c>
      <c r="AW99" s="13" t="s">
        <v>31</v>
      </c>
      <c r="AX99" s="13" t="s">
        <v>69</v>
      </c>
      <c r="AY99" s="217" t="s">
        <v>153</v>
      </c>
    </row>
    <row r="100" spans="1:65" s="14" customFormat="1" ht="11.25">
      <c r="B100" s="218"/>
      <c r="C100" s="219"/>
      <c r="D100" s="209" t="s">
        <v>162</v>
      </c>
      <c r="E100" s="220" t="s">
        <v>20</v>
      </c>
      <c r="F100" s="221" t="s">
        <v>2371</v>
      </c>
      <c r="G100" s="219"/>
      <c r="H100" s="222">
        <v>186.989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162</v>
      </c>
      <c r="AU100" s="228" t="s">
        <v>78</v>
      </c>
      <c r="AV100" s="14" t="s">
        <v>78</v>
      </c>
      <c r="AW100" s="14" t="s">
        <v>31</v>
      </c>
      <c r="AX100" s="14" t="s">
        <v>69</v>
      </c>
      <c r="AY100" s="228" t="s">
        <v>153</v>
      </c>
    </row>
    <row r="101" spans="1:65" s="13" customFormat="1" ht="11.25">
      <c r="B101" s="207"/>
      <c r="C101" s="208"/>
      <c r="D101" s="209" t="s">
        <v>162</v>
      </c>
      <c r="E101" s="210" t="s">
        <v>20</v>
      </c>
      <c r="F101" s="211" t="s">
        <v>2372</v>
      </c>
      <c r="G101" s="208"/>
      <c r="H101" s="210" t="s">
        <v>20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162</v>
      </c>
      <c r="AU101" s="217" t="s">
        <v>78</v>
      </c>
      <c r="AV101" s="13" t="s">
        <v>76</v>
      </c>
      <c r="AW101" s="13" t="s">
        <v>31</v>
      </c>
      <c r="AX101" s="13" t="s">
        <v>69</v>
      </c>
      <c r="AY101" s="217" t="s">
        <v>153</v>
      </c>
    </row>
    <row r="102" spans="1:65" s="14" customFormat="1" ht="11.25">
      <c r="B102" s="218"/>
      <c r="C102" s="219"/>
      <c r="D102" s="209" t="s">
        <v>162</v>
      </c>
      <c r="E102" s="220" t="s">
        <v>20</v>
      </c>
      <c r="F102" s="221" t="s">
        <v>2373</v>
      </c>
      <c r="G102" s="219"/>
      <c r="H102" s="222">
        <v>188.40600000000001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162</v>
      </c>
      <c r="AU102" s="228" t="s">
        <v>78</v>
      </c>
      <c r="AV102" s="14" t="s">
        <v>78</v>
      </c>
      <c r="AW102" s="14" t="s">
        <v>31</v>
      </c>
      <c r="AX102" s="14" t="s">
        <v>69</v>
      </c>
      <c r="AY102" s="228" t="s">
        <v>153</v>
      </c>
    </row>
    <row r="103" spans="1:65" s="16" customFormat="1" ht="11.25">
      <c r="B103" s="240"/>
      <c r="C103" s="241"/>
      <c r="D103" s="209" t="s">
        <v>162</v>
      </c>
      <c r="E103" s="242" t="s">
        <v>20</v>
      </c>
      <c r="F103" s="243" t="s">
        <v>176</v>
      </c>
      <c r="G103" s="241"/>
      <c r="H103" s="244">
        <v>375.39499999999998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162</v>
      </c>
      <c r="AU103" s="250" t="s">
        <v>78</v>
      </c>
      <c r="AV103" s="16" t="s">
        <v>160</v>
      </c>
      <c r="AW103" s="16" t="s">
        <v>31</v>
      </c>
      <c r="AX103" s="16" t="s">
        <v>76</v>
      </c>
      <c r="AY103" s="250" t="s">
        <v>153</v>
      </c>
    </row>
    <row r="104" spans="1:65" s="2" customFormat="1" ht="48" customHeight="1">
      <c r="A104" s="36"/>
      <c r="B104" s="37"/>
      <c r="C104" s="194" t="s">
        <v>78</v>
      </c>
      <c r="D104" s="194" t="s">
        <v>155</v>
      </c>
      <c r="E104" s="195" t="s">
        <v>2374</v>
      </c>
      <c r="F104" s="196" t="s">
        <v>2375</v>
      </c>
      <c r="G104" s="197" t="s">
        <v>208</v>
      </c>
      <c r="H104" s="198">
        <v>11261.85</v>
      </c>
      <c r="I104" s="199"/>
      <c r="J104" s="200">
        <f>ROUND(I104*H104,2)</f>
        <v>0</v>
      </c>
      <c r="K104" s="196" t="s">
        <v>159</v>
      </c>
      <c r="L104" s="41"/>
      <c r="M104" s="201" t="s">
        <v>20</v>
      </c>
      <c r="N104" s="202" t="s">
        <v>40</v>
      </c>
      <c r="O104" s="66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160</v>
      </c>
      <c r="AT104" s="205" t="s">
        <v>155</v>
      </c>
      <c r="AU104" s="205" t="s">
        <v>78</v>
      </c>
      <c r="AY104" s="19" t="s">
        <v>153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9" t="s">
        <v>76</v>
      </c>
      <c r="BK104" s="206">
        <f>ROUND(I104*H104,2)</f>
        <v>0</v>
      </c>
      <c r="BL104" s="19" t="s">
        <v>160</v>
      </c>
      <c r="BM104" s="205" t="s">
        <v>2376</v>
      </c>
    </row>
    <row r="105" spans="1:65" s="2" customFormat="1" ht="19.5">
      <c r="A105" s="36"/>
      <c r="B105" s="37"/>
      <c r="C105" s="38"/>
      <c r="D105" s="209" t="s">
        <v>315</v>
      </c>
      <c r="E105" s="38"/>
      <c r="F105" s="251" t="s">
        <v>2377</v>
      </c>
      <c r="G105" s="38"/>
      <c r="H105" s="38"/>
      <c r="I105" s="117"/>
      <c r="J105" s="38"/>
      <c r="K105" s="38"/>
      <c r="L105" s="41"/>
      <c r="M105" s="252"/>
      <c r="N105" s="253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315</v>
      </c>
      <c r="AU105" s="19" t="s">
        <v>78</v>
      </c>
    </row>
    <row r="106" spans="1:65" s="13" customFormat="1" ht="11.25">
      <c r="B106" s="207"/>
      <c r="C106" s="208"/>
      <c r="D106" s="209" t="s">
        <v>162</v>
      </c>
      <c r="E106" s="210" t="s">
        <v>20</v>
      </c>
      <c r="F106" s="211" t="s">
        <v>2370</v>
      </c>
      <c r="G106" s="208"/>
      <c r="H106" s="210" t="s">
        <v>20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162</v>
      </c>
      <c r="AU106" s="217" t="s">
        <v>78</v>
      </c>
      <c r="AV106" s="13" t="s">
        <v>76</v>
      </c>
      <c r="AW106" s="13" t="s">
        <v>31</v>
      </c>
      <c r="AX106" s="13" t="s">
        <v>69</v>
      </c>
      <c r="AY106" s="217" t="s">
        <v>153</v>
      </c>
    </row>
    <row r="107" spans="1:65" s="14" customFormat="1" ht="11.25">
      <c r="B107" s="218"/>
      <c r="C107" s="219"/>
      <c r="D107" s="209" t="s">
        <v>162</v>
      </c>
      <c r="E107" s="220" t="s">
        <v>20</v>
      </c>
      <c r="F107" s="221" t="s">
        <v>2371</v>
      </c>
      <c r="G107" s="219"/>
      <c r="H107" s="222">
        <v>186.989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162</v>
      </c>
      <c r="AU107" s="228" t="s">
        <v>78</v>
      </c>
      <c r="AV107" s="14" t="s">
        <v>78</v>
      </c>
      <c r="AW107" s="14" t="s">
        <v>31</v>
      </c>
      <c r="AX107" s="14" t="s">
        <v>69</v>
      </c>
      <c r="AY107" s="228" t="s">
        <v>153</v>
      </c>
    </row>
    <row r="108" spans="1:65" s="13" customFormat="1" ht="11.25">
      <c r="B108" s="207"/>
      <c r="C108" s="208"/>
      <c r="D108" s="209" t="s">
        <v>162</v>
      </c>
      <c r="E108" s="210" t="s">
        <v>20</v>
      </c>
      <c r="F108" s="211" t="s">
        <v>2372</v>
      </c>
      <c r="G108" s="208"/>
      <c r="H108" s="210" t="s">
        <v>20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162</v>
      </c>
      <c r="AU108" s="217" t="s">
        <v>78</v>
      </c>
      <c r="AV108" s="13" t="s">
        <v>76</v>
      </c>
      <c r="AW108" s="13" t="s">
        <v>31</v>
      </c>
      <c r="AX108" s="13" t="s">
        <v>69</v>
      </c>
      <c r="AY108" s="217" t="s">
        <v>153</v>
      </c>
    </row>
    <row r="109" spans="1:65" s="14" customFormat="1" ht="11.25">
      <c r="B109" s="218"/>
      <c r="C109" s="219"/>
      <c r="D109" s="209" t="s">
        <v>162</v>
      </c>
      <c r="E109" s="220" t="s">
        <v>20</v>
      </c>
      <c r="F109" s="221" t="s">
        <v>2373</v>
      </c>
      <c r="G109" s="219"/>
      <c r="H109" s="222">
        <v>188.40600000000001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162</v>
      </c>
      <c r="AU109" s="228" t="s">
        <v>78</v>
      </c>
      <c r="AV109" s="14" t="s">
        <v>78</v>
      </c>
      <c r="AW109" s="14" t="s">
        <v>31</v>
      </c>
      <c r="AX109" s="14" t="s">
        <v>69</v>
      </c>
      <c r="AY109" s="228" t="s">
        <v>153</v>
      </c>
    </row>
    <row r="110" spans="1:65" s="16" customFormat="1" ht="11.25">
      <c r="B110" s="240"/>
      <c r="C110" s="241"/>
      <c r="D110" s="209" t="s">
        <v>162</v>
      </c>
      <c r="E110" s="242" t="s">
        <v>20</v>
      </c>
      <c r="F110" s="243" t="s">
        <v>176</v>
      </c>
      <c r="G110" s="241"/>
      <c r="H110" s="244">
        <v>375.39499999999998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162</v>
      </c>
      <c r="AU110" s="250" t="s">
        <v>78</v>
      </c>
      <c r="AV110" s="16" t="s">
        <v>160</v>
      </c>
      <c r="AW110" s="16" t="s">
        <v>31</v>
      </c>
      <c r="AX110" s="16" t="s">
        <v>76</v>
      </c>
      <c r="AY110" s="250" t="s">
        <v>153</v>
      </c>
    </row>
    <row r="111" spans="1:65" s="14" customFormat="1" ht="11.25">
      <c r="B111" s="218"/>
      <c r="C111" s="219"/>
      <c r="D111" s="209" t="s">
        <v>162</v>
      </c>
      <c r="E111" s="219"/>
      <c r="F111" s="221" t="s">
        <v>2378</v>
      </c>
      <c r="G111" s="219"/>
      <c r="H111" s="222">
        <v>11261.85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162</v>
      </c>
      <c r="AU111" s="228" t="s">
        <v>78</v>
      </c>
      <c r="AV111" s="14" t="s">
        <v>78</v>
      </c>
      <c r="AW111" s="14" t="s">
        <v>4</v>
      </c>
      <c r="AX111" s="14" t="s">
        <v>76</v>
      </c>
      <c r="AY111" s="228" t="s">
        <v>153</v>
      </c>
    </row>
    <row r="112" spans="1:65" s="2" customFormat="1" ht="48" customHeight="1">
      <c r="A112" s="36"/>
      <c r="B112" s="37"/>
      <c r="C112" s="194" t="s">
        <v>92</v>
      </c>
      <c r="D112" s="194" t="s">
        <v>155</v>
      </c>
      <c r="E112" s="195" t="s">
        <v>2379</v>
      </c>
      <c r="F112" s="196" t="s">
        <v>2380</v>
      </c>
      <c r="G112" s="197" t="s">
        <v>208</v>
      </c>
      <c r="H112" s="198">
        <v>375.39499999999998</v>
      </c>
      <c r="I112" s="199"/>
      <c r="J112" s="200">
        <f>ROUND(I112*H112,2)</f>
        <v>0</v>
      </c>
      <c r="K112" s="196" t="s">
        <v>159</v>
      </c>
      <c r="L112" s="41"/>
      <c r="M112" s="201" t="s">
        <v>20</v>
      </c>
      <c r="N112" s="202" t="s">
        <v>40</v>
      </c>
      <c r="O112" s="66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160</v>
      </c>
      <c r="AT112" s="205" t="s">
        <v>155</v>
      </c>
      <c r="AU112" s="205" t="s">
        <v>78</v>
      </c>
      <c r="AY112" s="19" t="s">
        <v>153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9" t="s">
        <v>76</v>
      </c>
      <c r="BK112" s="206">
        <f>ROUND(I112*H112,2)</f>
        <v>0</v>
      </c>
      <c r="BL112" s="19" t="s">
        <v>160</v>
      </c>
      <c r="BM112" s="205" t="s">
        <v>2381</v>
      </c>
    </row>
    <row r="113" spans="1:65" s="13" customFormat="1" ht="11.25">
      <c r="B113" s="207"/>
      <c r="C113" s="208"/>
      <c r="D113" s="209" t="s">
        <v>162</v>
      </c>
      <c r="E113" s="210" t="s">
        <v>20</v>
      </c>
      <c r="F113" s="211" t="s">
        <v>2370</v>
      </c>
      <c r="G113" s="208"/>
      <c r="H113" s="210" t="s">
        <v>20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162</v>
      </c>
      <c r="AU113" s="217" t="s">
        <v>78</v>
      </c>
      <c r="AV113" s="13" t="s">
        <v>76</v>
      </c>
      <c r="AW113" s="13" t="s">
        <v>31</v>
      </c>
      <c r="AX113" s="13" t="s">
        <v>69</v>
      </c>
      <c r="AY113" s="217" t="s">
        <v>153</v>
      </c>
    </row>
    <row r="114" spans="1:65" s="14" customFormat="1" ht="11.25">
      <c r="B114" s="218"/>
      <c r="C114" s="219"/>
      <c r="D114" s="209" t="s">
        <v>162</v>
      </c>
      <c r="E114" s="220" t="s">
        <v>20</v>
      </c>
      <c r="F114" s="221" t="s">
        <v>2371</v>
      </c>
      <c r="G114" s="219"/>
      <c r="H114" s="222">
        <v>186.989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162</v>
      </c>
      <c r="AU114" s="228" t="s">
        <v>78</v>
      </c>
      <c r="AV114" s="14" t="s">
        <v>78</v>
      </c>
      <c r="AW114" s="14" t="s">
        <v>31</v>
      </c>
      <c r="AX114" s="14" t="s">
        <v>69</v>
      </c>
      <c r="AY114" s="228" t="s">
        <v>153</v>
      </c>
    </row>
    <row r="115" spans="1:65" s="13" customFormat="1" ht="11.25">
      <c r="B115" s="207"/>
      <c r="C115" s="208"/>
      <c r="D115" s="209" t="s">
        <v>162</v>
      </c>
      <c r="E115" s="210" t="s">
        <v>20</v>
      </c>
      <c r="F115" s="211" t="s">
        <v>2372</v>
      </c>
      <c r="G115" s="208"/>
      <c r="H115" s="210" t="s">
        <v>20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162</v>
      </c>
      <c r="AU115" s="217" t="s">
        <v>78</v>
      </c>
      <c r="AV115" s="13" t="s">
        <v>76</v>
      </c>
      <c r="AW115" s="13" t="s">
        <v>31</v>
      </c>
      <c r="AX115" s="13" t="s">
        <v>69</v>
      </c>
      <c r="AY115" s="217" t="s">
        <v>153</v>
      </c>
    </row>
    <row r="116" spans="1:65" s="14" customFormat="1" ht="11.25">
      <c r="B116" s="218"/>
      <c r="C116" s="219"/>
      <c r="D116" s="209" t="s">
        <v>162</v>
      </c>
      <c r="E116" s="220" t="s">
        <v>20</v>
      </c>
      <c r="F116" s="221" t="s">
        <v>2373</v>
      </c>
      <c r="G116" s="219"/>
      <c r="H116" s="222">
        <v>188.40600000000001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162</v>
      </c>
      <c r="AU116" s="228" t="s">
        <v>78</v>
      </c>
      <c r="AV116" s="14" t="s">
        <v>78</v>
      </c>
      <c r="AW116" s="14" t="s">
        <v>31</v>
      </c>
      <c r="AX116" s="14" t="s">
        <v>69</v>
      </c>
      <c r="AY116" s="228" t="s">
        <v>153</v>
      </c>
    </row>
    <row r="117" spans="1:65" s="16" customFormat="1" ht="11.25">
      <c r="B117" s="240"/>
      <c r="C117" s="241"/>
      <c r="D117" s="209" t="s">
        <v>162</v>
      </c>
      <c r="E117" s="242" t="s">
        <v>20</v>
      </c>
      <c r="F117" s="243" t="s">
        <v>176</v>
      </c>
      <c r="G117" s="241"/>
      <c r="H117" s="244">
        <v>375.39499999999998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162</v>
      </c>
      <c r="AU117" s="250" t="s">
        <v>78</v>
      </c>
      <c r="AV117" s="16" t="s">
        <v>160</v>
      </c>
      <c r="AW117" s="16" t="s">
        <v>31</v>
      </c>
      <c r="AX117" s="16" t="s">
        <v>76</v>
      </c>
      <c r="AY117" s="250" t="s">
        <v>153</v>
      </c>
    </row>
    <row r="118" spans="1:65" s="2" customFormat="1" ht="24" customHeight="1">
      <c r="A118" s="36"/>
      <c r="B118" s="37"/>
      <c r="C118" s="194" t="s">
        <v>160</v>
      </c>
      <c r="D118" s="194" t="s">
        <v>155</v>
      </c>
      <c r="E118" s="195" t="s">
        <v>2382</v>
      </c>
      <c r="F118" s="196" t="s">
        <v>2383</v>
      </c>
      <c r="G118" s="197" t="s">
        <v>208</v>
      </c>
      <c r="H118" s="198">
        <v>375.39499999999998</v>
      </c>
      <c r="I118" s="199"/>
      <c r="J118" s="200">
        <f>ROUND(I118*H118,2)</f>
        <v>0</v>
      </c>
      <c r="K118" s="196" t="s">
        <v>159</v>
      </c>
      <c r="L118" s="41"/>
      <c r="M118" s="201" t="s">
        <v>20</v>
      </c>
      <c r="N118" s="202" t="s">
        <v>40</v>
      </c>
      <c r="O118" s="66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160</v>
      </c>
      <c r="AT118" s="205" t="s">
        <v>155</v>
      </c>
      <c r="AU118" s="205" t="s">
        <v>78</v>
      </c>
      <c r="AY118" s="19" t="s">
        <v>153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9" t="s">
        <v>76</v>
      </c>
      <c r="BK118" s="206">
        <f>ROUND(I118*H118,2)</f>
        <v>0</v>
      </c>
      <c r="BL118" s="19" t="s">
        <v>160</v>
      </c>
      <c r="BM118" s="205" t="s">
        <v>2384</v>
      </c>
    </row>
    <row r="119" spans="1:65" s="2" customFormat="1" ht="24" customHeight="1">
      <c r="A119" s="36"/>
      <c r="B119" s="37"/>
      <c r="C119" s="194" t="s">
        <v>193</v>
      </c>
      <c r="D119" s="194" t="s">
        <v>155</v>
      </c>
      <c r="E119" s="195" t="s">
        <v>2385</v>
      </c>
      <c r="F119" s="196" t="s">
        <v>2386</v>
      </c>
      <c r="G119" s="197" t="s">
        <v>208</v>
      </c>
      <c r="H119" s="198">
        <v>11261.85</v>
      </c>
      <c r="I119" s="199"/>
      <c r="J119" s="200">
        <f>ROUND(I119*H119,2)</f>
        <v>0</v>
      </c>
      <c r="K119" s="196" t="s">
        <v>159</v>
      </c>
      <c r="L119" s="41"/>
      <c r="M119" s="201" t="s">
        <v>20</v>
      </c>
      <c r="N119" s="202" t="s">
        <v>40</v>
      </c>
      <c r="O119" s="66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160</v>
      </c>
      <c r="AT119" s="205" t="s">
        <v>155</v>
      </c>
      <c r="AU119" s="205" t="s">
        <v>78</v>
      </c>
      <c r="AY119" s="19" t="s">
        <v>153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9" t="s">
        <v>76</v>
      </c>
      <c r="BK119" s="206">
        <f>ROUND(I119*H119,2)</f>
        <v>0</v>
      </c>
      <c r="BL119" s="19" t="s">
        <v>160</v>
      </c>
      <c r="BM119" s="205" t="s">
        <v>2387</v>
      </c>
    </row>
    <row r="120" spans="1:65" s="2" customFormat="1" ht="19.5">
      <c r="A120" s="36"/>
      <c r="B120" s="37"/>
      <c r="C120" s="38"/>
      <c r="D120" s="209" t="s">
        <v>315</v>
      </c>
      <c r="E120" s="38"/>
      <c r="F120" s="251" t="s">
        <v>2388</v>
      </c>
      <c r="G120" s="38"/>
      <c r="H120" s="38"/>
      <c r="I120" s="117"/>
      <c r="J120" s="38"/>
      <c r="K120" s="38"/>
      <c r="L120" s="41"/>
      <c r="M120" s="252"/>
      <c r="N120" s="253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315</v>
      </c>
      <c r="AU120" s="19" t="s">
        <v>78</v>
      </c>
    </row>
    <row r="121" spans="1:65" s="14" customFormat="1" ht="11.25">
      <c r="B121" s="218"/>
      <c r="C121" s="219"/>
      <c r="D121" s="209" t="s">
        <v>162</v>
      </c>
      <c r="E121" s="219"/>
      <c r="F121" s="221" t="s">
        <v>2378</v>
      </c>
      <c r="G121" s="219"/>
      <c r="H121" s="222">
        <v>11261.85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162</v>
      </c>
      <c r="AU121" s="228" t="s">
        <v>78</v>
      </c>
      <c r="AV121" s="14" t="s">
        <v>78</v>
      </c>
      <c r="AW121" s="14" t="s">
        <v>4</v>
      </c>
      <c r="AX121" s="14" t="s">
        <v>76</v>
      </c>
      <c r="AY121" s="228" t="s">
        <v>153</v>
      </c>
    </row>
    <row r="122" spans="1:65" s="2" customFormat="1" ht="24" customHeight="1">
      <c r="A122" s="36"/>
      <c r="B122" s="37"/>
      <c r="C122" s="194" t="s">
        <v>198</v>
      </c>
      <c r="D122" s="194" t="s">
        <v>155</v>
      </c>
      <c r="E122" s="195" t="s">
        <v>2389</v>
      </c>
      <c r="F122" s="196" t="s">
        <v>2390</v>
      </c>
      <c r="G122" s="197" t="s">
        <v>208</v>
      </c>
      <c r="H122" s="198">
        <v>375.39499999999998</v>
      </c>
      <c r="I122" s="199"/>
      <c r="J122" s="200">
        <f>ROUND(I122*H122,2)</f>
        <v>0</v>
      </c>
      <c r="K122" s="196" t="s">
        <v>159</v>
      </c>
      <c r="L122" s="41"/>
      <c r="M122" s="201" t="s">
        <v>20</v>
      </c>
      <c r="N122" s="202" t="s">
        <v>40</v>
      </c>
      <c r="O122" s="66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160</v>
      </c>
      <c r="AT122" s="205" t="s">
        <v>155</v>
      </c>
      <c r="AU122" s="205" t="s">
        <v>78</v>
      </c>
      <c r="AY122" s="19" t="s">
        <v>153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9" t="s">
        <v>76</v>
      </c>
      <c r="BK122" s="206">
        <f>ROUND(I122*H122,2)</f>
        <v>0</v>
      </c>
      <c r="BL122" s="19" t="s">
        <v>160</v>
      </c>
      <c r="BM122" s="205" t="s">
        <v>2391</v>
      </c>
    </row>
    <row r="123" spans="1:65" s="2" customFormat="1" ht="36" customHeight="1">
      <c r="A123" s="36"/>
      <c r="B123" s="37"/>
      <c r="C123" s="194" t="s">
        <v>205</v>
      </c>
      <c r="D123" s="194" t="s">
        <v>155</v>
      </c>
      <c r="E123" s="195" t="s">
        <v>2392</v>
      </c>
      <c r="F123" s="196" t="s">
        <v>2393</v>
      </c>
      <c r="G123" s="197" t="s">
        <v>274</v>
      </c>
      <c r="H123" s="198">
        <v>6.5</v>
      </c>
      <c r="I123" s="199"/>
      <c r="J123" s="200">
        <f>ROUND(I123*H123,2)</f>
        <v>0</v>
      </c>
      <c r="K123" s="196" t="s">
        <v>159</v>
      </c>
      <c r="L123" s="41"/>
      <c r="M123" s="201" t="s">
        <v>20</v>
      </c>
      <c r="N123" s="202" t="s">
        <v>40</v>
      </c>
      <c r="O123" s="66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160</v>
      </c>
      <c r="AT123" s="205" t="s">
        <v>155</v>
      </c>
      <c r="AU123" s="205" t="s">
        <v>78</v>
      </c>
      <c r="AY123" s="19" t="s">
        <v>153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9" t="s">
        <v>76</v>
      </c>
      <c r="BK123" s="206">
        <f>ROUND(I123*H123,2)</f>
        <v>0</v>
      </c>
      <c r="BL123" s="19" t="s">
        <v>160</v>
      </c>
      <c r="BM123" s="205" t="s">
        <v>2394</v>
      </c>
    </row>
    <row r="124" spans="1:65" s="14" customFormat="1" ht="11.25">
      <c r="B124" s="218"/>
      <c r="C124" s="219"/>
      <c r="D124" s="209" t="s">
        <v>162</v>
      </c>
      <c r="E124" s="220" t="s">
        <v>20</v>
      </c>
      <c r="F124" s="221" t="s">
        <v>2395</v>
      </c>
      <c r="G124" s="219"/>
      <c r="H124" s="222">
        <v>6.5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162</v>
      </c>
      <c r="AU124" s="228" t="s">
        <v>78</v>
      </c>
      <c r="AV124" s="14" t="s">
        <v>78</v>
      </c>
      <c r="AW124" s="14" t="s">
        <v>31</v>
      </c>
      <c r="AX124" s="14" t="s">
        <v>76</v>
      </c>
      <c r="AY124" s="228" t="s">
        <v>153</v>
      </c>
    </row>
    <row r="125" spans="1:65" s="2" customFormat="1" ht="36" customHeight="1">
      <c r="A125" s="36"/>
      <c r="B125" s="37"/>
      <c r="C125" s="194" t="s">
        <v>214</v>
      </c>
      <c r="D125" s="194" t="s">
        <v>155</v>
      </c>
      <c r="E125" s="195" t="s">
        <v>2396</v>
      </c>
      <c r="F125" s="196" t="s">
        <v>2397</v>
      </c>
      <c r="G125" s="197" t="s">
        <v>274</v>
      </c>
      <c r="H125" s="198">
        <v>195</v>
      </c>
      <c r="I125" s="199"/>
      <c r="J125" s="200">
        <f>ROUND(I125*H125,2)</f>
        <v>0</v>
      </c>
      <c r="K125" s="196" t="s">
        <v>159</v>
      </c>
      <c r="L125" s="41"/>
      <c r="M125" s="201" t="s">
        <v>20</v>
      </c>
      <c r="N125" s="202" t="s">
        <v>40</v>
      </c>
      <c r="O125" s="66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160</v>
      </c>
      <c r="AT125" s="205" t="s">
        <v>155</v>
      </c>
      <c r="AU125" s="205" t="s">
        <v>78</v>
      </c>
      <c r="AY125" s="19" t="s">
        <v>153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9" t="s">
        <v>76</v>
      </c>
      <c r="BK125" s="206">
        <f>ROUND(I125*H125,2)</f>
        <v>0</v>
      </c>
      <c r="BL125" s="19" t="s">
        <v>160</v>
      </c>
      <c r="BM125" s="205" t="s">
        <v>2398</v>
      </c>
    </row>
    <row r="126" spans="1:65" s="2" customFormat="1" ht="19.5">
      <c r="A126" s="36"/>
      <c r="B126" s="37"/>
      <c r="C126" s="38"/>
      <c r="D126" s="209" t="s">
        <v>315</v>
      </c>
      <c r="E126" s="38"/>
      <c r="F126" s="251" t="s">
        <v>2399</v>
      </c>
      <c r="G126" s="38"/>
      <c r="H126" s="38"/>
      <c r="I126" s="117"/>
      <c r="J126" s="38"/>
      <c r="K126" s="38"/>
      <c r="L126" s="41"/>
      <c r="M126" s="252"/>
      <c r="N126" s="253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315</v>
      </c>
      <c r="AU126" s="19" t="s">
        <v>78</v>
      </c>
    </row>
    <row r="127" spans="1:65" s="14" customFormat="1" ht="11.25">
      <c r="B127" s="218"/>
      <c r="C127" s="219"/>
      <c r="D127" s="209" t="s">
        <v>162</v>
      </c>
      <c r="E127" s="220" t="s">
        <v>20</v>
      </c>
      <c r="F127" s="221" t="s">
        <v>2395</v>
      </c>
      <c r="G127" s="219"/>
      <c r="H127" s="222">
        <v>6.5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162</v>
      </c>
      <c r="AU127" s="228" t="s">
        <v>78</v>
      </c>
      <c r="AV127" s="14" t="s">
        <v>78</v>
      </c>
      <c r="AW127" s="14" t="s">
        <v>31</v>
      </c>
      <c r="AX127" s="14" t="s">
        <v>76</v>
      </c>
      <c r="AY127" s="228" t="s">
        <v>153</v>
      </c>
    </row>
    <row r="128" spans="1:65" s="14" customFormat="1" ht="11.25">
      <c r="B128" s="218"/>
      <c r="C128" s="219"/>
      <c r="D128" s="209" t="s">
        <v>162</v>
      </c>
      <c r="E128" s="219"/>
      <c r="F128" s="221" t="s">
        <v>2400</v>
      </c>
      <c r="G128" s="219"/>
      <c r="H128" s="222">
        <v>195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162</v>
      </c>
      <c r="AU128" s="228" t="s">
        <v>78</v>
      </c>
      <c r="AV128" s="14" t="s">
        <v>78</v>
      </c>
      <c r="AW128" s="14" t="s">
        <v>4</v>
      </c>
      <c r="AX128" s="14" t="s">
        <v>76</v>
      </c>
      <c r="AY128" s="228" t="s">
        <v>153</v>
      </c>
    </row>
    <row r="129" spans="1:65" s="2" customFormat="1" ht="36" customHeight="1">
      <c r="A129" s="36"/>
      <c r="B129" s="37"/>
      <c r="C129" s="194" t="s">
        <v>221</v>
      </c>
      <c r="D129" s="194" t="s">
        <v>155</v>
      </c>
      <c r="E129" s="195" t="s">
        <v>2401</v>
      </c>
      <c r="F129" s="196" t="s">
        <v>2402</v>
      </c>
      <c r="G129" s="197" t="s">
        <v>274</v>
      </c>
      <c r="H129" s="198">
        <v>6.5</v>
      </c>
      <c r="I129" s="199"/>
      <c r="J129" s="200">
        <f>ROUND(I129*H129,2)</f>
        <v>0</v>
      </c>
      <c r="K129" s="196" t="s">
        <v>159</v>
      </c>
      <c r="L129" s="41"/>
      <c r="M129" s="201" t="s">
        <v>20</v>
      </c>
      <c r="N129" s="202" t="s">
        <v>40</v>
      </c>
      <c r="O129" s="66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160</v>
      </c>
      <c r="AT129" s="205" t="s">
        <v>155</v>
      </c>
      <c r="AU129" s="205" t="s">
        <v>78</v>
      </c>
      <c r="AY129" s="19" t="s">
        <v>153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9" t="s">
        <v>76</v>
      </c>
      <c r="BK129" s="206">
        <f>ROUND(I129*H129,2)</f>
        <v>0</v>
      </c>
      <c r="BL129" s="19" t="s">
        <v>160</v>
      </c>
      <c r="BM129" s="205" t="s">
        <v>2403</v>
      </c>
    </row>
    <row r="130" spans="1:65" s="14" customFormat="1" ht="11.25">
      <c r="B130" s="218"/>
      <c r="C130" s="219"/>
      <c r="D130" s="209" t="s">
        <v>162</v>
      </c>
      <c r="E130" s="220" t="s">
        <v>20</v>
      </c>
      <c r="F130" s="221" t="s">
        <v>2395</v>
      </c>
      <c r="G130" s="219"/>
      <c r="H130" s="222">
        <v>6.5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162</v>
      </c>
      <c r="AU130" s="228" t="s">
        <v>78</v>
      </c>
      <c r="AV130" s="14" t="s">
        <v>78</v>
      </c>
      <c r="AW130" s="14" t="s">
        <v>31</v>
      </c>
      <c r="AX130" s="14" t="s">
        <v>76</v>
      </c>
      <c r="AY130" s="228" t="s">
        <v>153</v>
      </c>
    </row>
    <row r="131" spans="1:65" s="12" customFormat="1" ht="22.9" customHeight="1">
      <c r="B131" s="178"/>
      <c r="C131" s="179"/>
      <c r="D131" s="180" t="s">
        <v>68</v>
      </c>
      <c r="E131" s="192" t="s">
        <v>518</v>
      </c>
      <c r="F131" s="192" t="s">
        <v>519</v>
      </c>
      <c r="G131" s="179"/>
      <c r="H131" s="179"/>
      <c r="I131" s="182"/>
      <c r="J131" s="193">
        <f>BK131</f>
        <v>0</v>
      </c>
      <c r="K131" s="179"/>
      <c r="L131" s="184"/>
      <c r="M131" s="185"/>
      <c r="N131" s="186"/>
      <c r="O131" s="186"/>
      <c r="P131" s="187">
        <f>SUM(P132:P133)</f>
        <v>0</v>
      </c>
      <c r="Q131" s="186"/>
      <c r="R131" s="187">
        <f>SUM(R132:R133)</f>
        <v>0</v>
      </c>
      <c r="S131" s="186"/>
      <c r="T131" s="188">
        <f>SUM(T132:T133)</f>
        <v>0</v>
      </c>
      <c r="AR131" s="189" t="s">
        <v>76</v>
      </c>
      <c r="AT131" s="190" t="s">
        <v>68</v>
      </c>
      <c r="AU131" s="190" t="s">
        <v>76</v>
      </c>
      <c r="AY131" s="189" t="s">
        <v>153</v>
      </c>
      <c r="BK131" s="191">
        <f>SUM(BK132:BK133)</f>
        <v>0</v>
      </c>
    </row>
    <row r="132" spans="1:65" s="2" customFormat="1" ht="36" customHeight="1">
      <c r="A132" s="36"/>
      <c r="B132" s="37"/>
      <c r="C132" s="194" t="s">
        <v>230</v>
      </c>
      <c r="D132" s="194" t="s">
        <v>155</v>
      </c>
      <c r="E132" s="195" t="s">
        <v>2293</v>
      </c>
      <c r="F132" s="196" t="s">
        <v>2294</v>
      </c>
      <c r="G132" s="197" t="s">
        <v>201</v>
      </c>
      <c r="H132" s="198">
        <v>0.34</v>
      </c>
      <c r="I132" s="199"/>
      <c r="J132" s="200">
        <f>ROUND(I132*H132,2)</f>
        <v>0</v>
      </c>
      <c r="K132" s="196" t="s">
        <v>159</v>
      </c>
      <c r="L132" s="41"/>
      <c r="M132" s="201" t="s">
        <v>20</v>
      </c>
      <c r="N132" s="202" t="s">
        <v>40</v>
      </c>
      <c r="O132" s="66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160</v>
      </c>
      <c r="AT132" s="205" t="s">
        <v>155</v>
      </c>
      <c r="AU132" s="205" t="s">
        <v>78</v>
      </c>
      <c r="AY132" s="19" t="s">
        <v>153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9" t="s">
        <v>76</v>
      </c>
      <c r="BK132" s="206">
        <f>ROUND(I132*H132,2)</f>
        <v>0</v>
      </c>
      <c r="BL132" s="19" t="s">
        <v>160</v>
      </c>
      <c r="BM132" s="205" t="s">
        <v>2404</v>
      </c>
    </row>
    <row r="133" spans="1:65" s="2" customFormat="1" ht="36" customHeight="1">
      <c r="A133" s="36"/>
      <c r="B133" s="37"/>
      <c r="C133" s="194" t="s">
        <v>237</v>
      </c>
      <c r="D133" s="194" t="s">
        <v>155</v>
      </c>
      <c r="E133" s="195" t="s">
        <v>2296</v>
      </c>
      <c r="F133" s="196" t="s">
        <v>2297</v>
      </c>
      <c r="G133" s="197" t="s">
        <v>201</v>
      </c>
      <c r="H133" s="198">
        <v>0.34</v>
      </c>
      <c r="I133" s="199"/>
      <c r="J133" s="200">
        <f>ROUND(I133*H133,2)</f>
        <v>0</v>
      </c>
      <c r="K133" s="196" t="s">
        <v>159</v>
      </c>
      <c r="L133" s="41"/>
      <c r="M133" s="201" t="s">
        <v>20</v>
      </c>
      <c r="N133" s="202" t="s">
        <v>40</v>
      </c>
      <c r="O133" s="66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160</v>
      </c>
      <c r="AT133" s="205" t="s">
        <v>155</v>
      </c>
      <c r="AU133" s="205" t="s">
        <v>78</v>
      </c>
      <c r="AY133" s="19" t="s">
        <v>153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9" t="s">
        <v>76</v>
      </c>
      <c r="BK133" s="206">
        <f>ROUND(I133*H133,2)</f>
        <v>0</v>
      </c>
      <c r="BL133" s="19" t="s">
        <v>160</v>
      </c>
      <c r="BM133" s="205" t="s">
        <v>2405</v>
      </c>
    </row>
    <row r="134" spans="1:65" s="12" customFormat="1" ht="22.9" customHeight="1">
      <c r="B134" s="178"/>
      <c r="C134" s="179"/>
      <c r="D134" s="180" t="s">
        <v>68</v>
      </c>
      <c r="E134" s="192" t="s">
        <v>550</v>
      </c>
      <c r="F134" s="192" t="s">
        <v>551</v>
      </c>
      <c r="G134" s="179"/>
      <c r="H134" s="179"/>
      <c r="I134" s="182"/>
      <c r="J134" s="193">
        <f>BK134</f>
        <v>0</v>
      </c>
      <c r="K134" s="179"/>
      <c r="L134" s="184"/>
      <c r="M134" s="185"/>
      <c r="N134" s="186"/>
      <c r="O134" s="186"/>
      <c r="P134" s="187">
        <f>SUM(P135:P136)</f>
        <v>0</v>
      </c>
      <c r="Q134" s="186"/>
      <c r="R134" s="187">
        <f>SUM(R135:R136)</f>
        <v>0</v>
      </c>
      <c r="S134" s="186"/>
      <c r="T134" s="188">
        <f>SUM(T135:T136)</f>
        <v>0</v>
      </c>
      <c r="AR134" s="189" t="s">
        <v>76</v>
      </c>
      <c r="AT134" s="190" t="s">
        <v>68</v>
      </c>
      <c r="AU134" s="190" t="s">
        <v>76</v>
      </c>
      <c r="AY134" s="189" t="s">
        <v>153</v>
      </c>
      <c r="BK134" s="191">
        <f>SUM(BK135:BK136)</f>
        <v>0</v>
      </c>
    </row>
    <row r="135" spans="1:65" s="2" customFormat="1" ht="48" customHeight="1">
      <c r="A135" s="36"/>
      <c r="B135" s="37"/>
      <c r="C135" s="194" t="s">
        <v>258</v>
      </c>
      <c r="D135" s="194" t="s">
        <v>155</v>
      </c>
      <c r="E135" s="195" t="s">
        <v>553</v>
      </c>
      <c r="F135" s="196" t="s">
        <v>554</v>
      </c>
      <c r="G135" s="197" t="s">
        <v>201</v>
      </c>
      <c r="H135" s="198">
        <v>3.0000000000000001E-3</v>
      </c>
      <c r="I135" s="199"/>
      <c r="J135" s="200">
        <f>ROUND(I135*H135,2)</f>
        <v>0</v>
      </c>
      <c r="K135" s="196" t="s">
        <v>159</v>
      </c>
      <c r="L135" s="41"/>
      <c r="M135" s="201" t="s">
        <v>20</v>
      </c>
      <c r="N135" s="202" t="s">
        <v>40</v>
      </c>
      <c r="O135" s="66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160</v>
      </c>
      <c r="AT135" s="205" t="s">
        <v>155</v>
      </c>
      <c r="AU135" s="205" t="s">
        <v>78</v>
      </c>
      <c r="AY135" s="19" t="s">
        <v>153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9" t="s">
        <v>76</v>
      </c>
      <c r="BK135" s="206">
        <f>ROUND(I135*H135,2)</f>
        <v>0</v>
      </c>
      <c r="BL135" s="19" t="s">
        <v>160</v>
      </c>
      <c r="BM135" s="205" t="s">
        <v>2406</v>
      </c>
    </row>
    <row r="136" spans="1:65" s="2" customFormat="1" ht="60" customHeight="1">
      <c r="A136" s="36"/>
      <c r="B136" s="37"/>
      <c r="C136" s="194" t="s">
        <v>271</v>
      </c>
      <c r="D136" s="194" t="s">
        <v>155</v>
      </c>
      <c r="E136" s="195" t="s">
        <v>557</v>
      </c>
      <c r="F136" s="196" t="s">
        <v>558</v>
      </c>
      <c r="G136" s="197" t="s">
        <v>201</v>
      </c>
      <c r="H136" s="198">
        <v>3.0000000000000001E-3</v>
      </c>
      <c r="I136" s="199"/>
      <c r="J136" s="200">
        <f>ROUND(I136*H136,2)</f>
        <v>0</v>
      </c>
      <c r="K136" s="196" t="s">
        <v>159</v>
      </c>
      <c r="L136" s="41"/>
      <c r="M136" s="201" t="s">
        <v>20</v>
      </c>
      <c r="N136" s="202" t="s">
        <v>40</v>
      </c>
      <c r="O136" s="66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160</v>
      </c>
      <c r="AT136" s="205" t="s">
        <v>155</v>
      </c>
      <c r="AU136" s="205" t="s">
        <v>78</v>
      </c>
      <c r="AY136" s="19" t="s">
        <v>153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9" t="s">
        <v>76</v>
      </c>
      <c r="BK136" s="206">
        <f>ROUND(I136*H136,2)</f>
        <v>0</v>
      </c>
      <c r="BL136" s="19" t="s">
        <v>160</v>
      </c>
      <c r="BM136" s="205" t="s">
        <v>2407</v>
      </c>
    </row>
    <row r="137" spans="1:65" s="12" customFormat="1" ht="25.9" customHeight="1">
      <c r="B137" s="178"/>
      <c r="C137" s="179"/>
      <c r="D137" s="180" t="s">
        <v>68</v>
      </c>
      <c r="E137" s="181" t="s">
        <v>560</v>
      </c>
      <c r="F137" s="181" t="s">
        <v>561</v>
      </c>
      <c r="G137" s="179"/>
      <c r="H137" s="179"/>
      <c r="I137" s="182"/>
      <c r="J137" s="183">
        <f>BK137</f>
        <v>0</v>
      </c>
      <c r="K137" s="179"/>
      <c r="L137" s="184"/>
      <c r="M137" s="185"/>
      <c r="N137" s="186"/>
      <c r="O137" s="186"/>
      <c r="P137" s="187">
        <f>P138+P164+P189</f>
        <v>0</v>
      </c>
      <c r="Q137" s="186"/>
      <c r="R137" s="187">
        <f>R138+R164+R189</f>
        <v>8.9118877996500007E-2</v>
      </c>
      <c r="S137" s="186"/>
      <c r="T137" s="188">
        <f>T138+T164+T189</f>
        <v>0.33970500000000003</v>
      </c>
      <c r="AR137" s="189" t="s">
        <v>78</v>
      </c>
      <c r="AT137" s="190" t="s">
        <v>68</v>
      </c>
      <c r="AU137" s="190" t="s">
        <v>69</v>
      </c>
      <c r="AY137" s="189" t="s">
        <v>153</v>
      </c>
      <c r="BK137" s="191">
        <f>BK138+BK164+BK189</f>
        <v>0</v>
      </c>
    </row>
    <row r="138" spans="1:65" s="12" customFormat="1" ht="22.9" customHeight="1">
      <c r="B138" s="178"/>
      <c r="C138" s="179"/>
      <c r="D138" s="180" t="s">
        <v>68</v>
      </c>
      <c r="E138" s="192" t="s">
        <v>594</v>
      </c>
      <c r="F138" s="192" t="s">
        <v>595</v>
      </c>
      <c r="G138" s="179"/>
      <c r="H138" s="179"/>
      <c r="I138" s="182"/>
      <c r="J138" s="193">
        <f>BK138</f>
        <v>0</v>
      </c>
      <c r="K138" s="179"/>
      <c r="L138" s="184"/>
      <c r="M138" s="185"/>
      <c r="N138" s="186"/>
      <c r="O138" s="186"/>
      <c r="P138" s="187">
        <f>SUM(P139:P163)</f>
        <v>0</v>
      </c>
      <c r="Q138" s="186"/>
      <c r="R138" s="187">
        <f>SUM(R139:R163)</f>
        <v>0</v>
      </c>
      <c r="S138" s="186"/>
      <c r="T138" s="188">
        <f>SUM(T139:T163)</f>
        <v>0</v>
      </c>
      <c r="AR138" s="189" t="s">
        <v>78</v>
      </c>
      <c r="AT138" s="190" t="s">
        <v>68</v>
      </c>
      <c r="AU138" s="190" t="s">
        <v>76</v>
      </c>
      <c r="AY138" s="189" t="s">
        <v>153</v>
      </c>
      <c r="BK138" s="191">
        <f>SUM(BK139:BK163)</f>
        <v>0</v>
      </c>
    </row>
    <row r="139" spans="1:65" s="2" customFormat="1" ht="16.5" customHeight="1">
      <c r="A139" s="36"/>
      <c r="B139" s="37"/>
      <c r="C139" s="194" t="s">
        <v>279</v>
      </c>
      <c r="D139" s="194" t="s">
        <v>155</v>
      </c>
      <c r="E139" s="195" t="s">
        <v>2408</v>
      </c>
      <c r="F139" s="196" t="s">
        <v>2409</v>
      </c>
      <c r="G139" s="197" t="s">
        <v>179</v>
      </c>
      <c r="H139" s="198">
        <v>2</v>
      </c>
      <c r="I139" s="199"/>
      <c r="J139" s="200">
        <f>ROUND(I139*H139,2)</f>
        <v>0</v>
      </c>
      <c r="K139" s="196" t="s">
        <v>20</v>
      </c>
      <c r="L139" s="41"/>
      <c r="M139" s="201" t="s">
        <v>20</v>
      </c>
      <c r="N139" s="202" t="s">
        <v>40</v>
      </c>
      <c r="O139" s="66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304</v>
      </c>
      <c r="AT139" s="205" t="s">
        <v>155</v>
      </c>
      <c r="AU139" s="205" t="s">
        <v>78</v>
      </c>
      <c r="AY139" s="19" t="s">
        <v>153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9" t="s">
        <v>76</v>
      </c>
      <c r="BK139" s="206">
        <f>ROUND(I139*H139,2)</f>
        <v>0</v>
      </c>
      <c r="BL139" s="19" t="s">
        <v>304</v>
      </c>
      <c r="BM139" s="205" t="s">
        <v>2410</v>
      </c>
    </row>
    <row r="140" spans="1:65" s="2" customFormat="1" ht="29.25">
      <c r="A140" s="36"/>
      <c r="B140" s="37"/>
      <c r="C140" s="38"/>
      <c r="D140" s="209" t="s">
        <v>315</v>
      </c>
      <c r="E140" s="38"/>
      <c r="F140" s="251" t="s">
        <v>2336</v>
      </c>
      <c r="G140" s="38"/>
      <c r="H140" s="38"/>
      <c r="I140" s="117"/>
      <c r="J140" s="38"/>
      <c r="K140" s="38"/>
      <c r="L140" s="41"/>
      <c r="M140" s="252"/>
      <c r="N140" s="253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315</v>
      </c>
      <c r="AU140" s="19" t="s">
        <v>78</v>
      </c>
    </row>
    <row r="141" spans="1:65" s="13" customFormat="1" ht="11.25">
      <c r="B141" s="207"/>
      <c r="C141" s="208"/>
      <c r="D141" s="209" t="s">
        <v>162</v>
      </c>
      <c r="E141" s="210" t="s">
        <v>20</v>
      </c>
      <c r="F141" s="211" t="s">
        <v>2411</v>
      </c>
      <c r="G141" s="208"/>
      <c r="H141" s="210" t="s">
        <v>20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162</v>
      </c>
      <c r="AU141" s="217" t="s">
        <v>78</v>
      </c>
      <c r="AV141" s="13" t="s">
        <v>76</v>
      </c>
      <c r="AW141" s="13" t="s">
        <v>31</v>
      </c>
      <c r="AX141" s="13" t="s">
        <v>69</v>
      </c>
      <c r="AY141" s="217" t="s">
        <v>153</v>
      </c>
    </row>
    <row r="142" spans="1:65" s="14" customFormat="1" ht="11.25">
      <c r="B142" s="218"/>
      <c r="C142" s="219"/>
      <c r="D142" s="209" t="s">
        <v>162</v>
      </c>
      <c r="E142" s="220" t="s">
        <v>20</v>
      </c>
      <c r="F142" s="221" t="s">
        <v>76</v>
      </c>
      <c r="G142" s="219"/>
      <c r="H142" s="222">
        <v>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162</v>
      </c>
      <c r="AU142" s="228" t="s">
        <v>78</v>
      </c>
      <c r="AV142" s="14" t="s">
        <v>78</v>
      </c>
      <c r="AW142" s="14" t="s">
        <v>31</v>
      </c>
      <c r="AX142" s="14" t="s">
        <v>69</v>
      </c>
      <c r="AY142" s="228" t="s">
        <v>153</v>
      </c>
    </row>
    <row r="143" spans="1:65" s="14" customFormat="1" ht="11.25">
      <c r="B143" s="218"/>
      <c r="C143" s="219"/>
      <c r="D143" s="209" t="s">
        <v>162</v>
      </c>
      <c r="E143" s="220" t="s">
        <v>20</v>
      </c>
      <c r="F143" s="221" t="s">
        <v>76</v>
      </c>
      <c r="G143" s="219"/>
      <c r="H143" s="222">
        <v>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162</v>
      </c>
      <c r="AU143" s="228" t="s">
        <v>78</v>
      </c>
      <c r="AV143" s="14" t="s">
        <v>78</v>
      </c>
      <c r="AW143" s="14" t="s">
        <v>31</v>
      </c>
      <c r="AX143" s="14" t="s">
        <v>69</v>
      </c>
      <c r="AY143" s="228" t="s">
        <v>153</v>
      </c>
    </row>
    <row r="144" spans="1:65" s="16" customFormat="1" ht="11.25">
      <c r="B144" s="240"/>
      <c r="C144" s="241"/>
      <c r="D144" s="209" t="s">
        <v>162</v>
      </c>
      <c r="E144" s="242" t="s">
        <v>20</v>
      </c>
      <c r="F144" s="243" t="s">
        <v>176</v>
      </c>
      <c r="G144" s="241"/>
      <c r="H144" s="244">
        <v>2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162</v>
      </c>
      <c r="AU144" s="250" t="s">
        <v>78</v>
      </c>
      <c r="AV144" s="16" t="s">
        <v>160</v>
      </c>
      <c r="AW144" s="16" t="s">
        <v>31</v>
      </c>
      <c r="AX144" s="16" t="s">
        <v>76</v>
      </c>
      <c r="AY144" s="250" t="s">
        <v>153</v>
      </c>
    </row>
    <row r="145" spans="1:65" s="2" customFormat="1" ht="16.5" customHeight="1">
      <c r="A145" s="36"/>
      <c r="B145" s="37"/>
      <c r="C145" s="194" t="s">
        <v>9</v>
      </c>
      <c r="D145" s="194" t="s">
        <v>155</v>
      </c>
      <c r="E145" s="195" t="s">
        <v>2412</v>
      </c>
      <c r="F145" s="196" t="s">
        <v>2413</v>
      </c>
      <c r="G145" s="197" t="s">
        <v>179</v>
      </c>
      <c r="H145" s="198">
        <v>9</v>
      </c>
      <c r="I145" s="199"/>
      <c r="J145" s="200">
        <f>ROUND(I145*H145,2)</f>
        <v>0</v>
      </c>
      <c r="K145" s="196" t="s">
        <v>20</v>
      </c>
      <c r="L145" s="41"/>
      <c r="M145" s="201" t="s">
        <v>20</v>
      </c>
      <c r="N145" s="202" t="s">
        <v>40</v>
      </c>
      <c r="O145" s="66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304</v>
      </c>
      <c r="AT145" s="205" t="s">
        <v>155</v>
      </c>
      <c r="AU145" s="205" t="s">
        <v>78</v>
      </c>
      <c r="AY145" s="19" t="s">
        <v>153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9" t="s">
        <v>76</v>
      </c>
      <c r="BK145" s="206">
        <f>ROUND(I145*H145,2)</f>
        <v>0</v>
      </c>
      <c r="BL145" s="19" t="s">
        <v>304</v>
      </c>
      <c r="BM145" s="205" t="s">
        <v>2414</v>
      </c>
    </row>
    <row r="146" spans="1:65" s="2" customFormat="1" ht="29.25">
      <c r="A146" s="36"/>
      <c r="B146" s="37"/>
      <c r="C146" s="38"/>
      <c r="D146" s="209" t="s">
        <v>315</v>
      </c>
      <c r="E146" s="38"/>
      <c r="F146" s="251" t="s">
        <v>2336</v>
      </c>
      <c r="G146" s="38"/>
      <c r="H146" s="38"/>
      <c r="I146" s="117"/>
      <c r="J146" s="38"/>
      <c r="K146" s="38"/>
      <c r="L146" s="41"/>
      <c r="M146" s="252"/>
      <c r="N146" s="253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315</v>
      </c>
      <c r="AU146" s="19" t="s">
        <v>78</v>
      </c>
    </row>
    <row r="147" spans="1:65" s="13" customFormat="1" ht="11.25">
      <c r="B147" s="207"/>
      <c r="C147" s="208"/>
      <c r="D147" s="209" t="s">
        <v>162</v>
      </c>
      <c r="E147" s="210" t="s">
        <v>20</v>
      </c>
      <c r="F147" s="211" t="s">
        <v>2415</v>
      </c>
      <c r="G147" s="208"/>
      <c r="H147" s="210" t="s">
        <v>20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162</v>
      </c>
      <c r="AU147" s="217" t="s">
        <v>78</v>
      </c>
      <c r="AV147" s="13" t="s">
        <v>76</v>
      </c>
      <c r="AW147" s="13" t="s">
        <v>31</v>
      </c>
      <c r="AX147" s="13" t="s">
        <v>69</v>
      </c>
      <c r="AY147" s="217" t="s">
        <v>153</v>
      </c>
    </row>
    <row r="148" spans="1:65" s="14" customFormat="1" ht="11.25">
      <c r="B148" s="218"/>
      <c r="C148" s="219"/>
      <c r="D148" s="209" t="s">
        <v>162</v>
      </c>
      <c r="E148" s="220" t="s">
        <v>20</v>
      </c>
      <c r="F148" s="221" t="s">
        <v>221</v>
      </c>
      <c r="G148" s="219"/>
      <c r="H148" s="222">
        <v>9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162</v>
      </c>
      <c r="AU148" s="228" t="s">
        <v>78</v>
      </c>
      <c r="AV148" s="14" t="s">
        <v>78</v>
      </c>
      <c r="AW148" s="14" t="s">
        <v>31</v>
      </c>
      <c r="AX148" s="14" t="s">
        <v>69</v>
      </c>
      <c r="AY148" s="228" t="s">
        <v>153</v>
      </c>
    </row>
    <row r="149" spans="1:65" s="16" customFormat="1" ht="11.25">
      <c r="B149" s="240"/>
      <c r="C149" s="241"/>
      <c r="D149" s="209" t="s">
        <v>162</v>
      </c>
      <c r="E149" s="242" t="s">
        <v>20</v>
      </c>
      <c r="F149" s="243" t="s">
        <v>176</v>
      </c>
      <c r="G149" s="241"/>
      <c r="H149" s="244">
        <v>9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162</v>
      </c>
      <c r="AU149" s="250" t="s">
        <v>78</v>
      </c>
      <c r="AV149" s="16" t="s">
        <v>160</v>
      </c>
      <c r="AW149" s="16" t="s">
        <v>31</v>
      </c>
      <c r="AX149" s="16" t="s">
        <v>76</v>
      </c>
      <c r="AY149" s="250" t="s">
        <v>153</v>
      </c>
    </row>
    <row r="150" spans="1:65" s="2" customFormat="1" ht="16.5" customHeight="1">
      <c r="A150" s="36"/>
      <c r="B150" s="37"/>
      <c r="C150" s="194" t="s">
        <v>304</v>
      </c>
      <c r="D150" s="194" t="s">
        <v>155</v>
      </c>
      <c r="E150" s="195" t="s">
        <v>2416</v>
      </c>
      <c r="F150" s="196" t="s">
        <v>2417</v>
      </c>
      <c r="G150" s="197" t="s">
        <v>179</v>
      </c>
      <c r="H150" s="198">
        <v>2</v>
      </c>
      <c r="I150" s="199"/>
      <c r="J150" s="200">
        <f>ROUND(I150*H150,2)</f>
        <v>0</v>
      </c>
      <c r="K150" s="196" t="s">
        <v>20</v>
      </c>
      <c r="L150" s="41"/>
      <c r="M150" s="201" t="s">
        <v>20</v>
      </c>
      <c r="N150" s="202" t="s">
        <v>40</v>
      </c>
      <c r="O150" s="66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304</v>
      </c>
      <c r="AT150" s="205" t="s">
        <v>155</v>
      </c>
      <c r="AU150" s="205" t="s">
        <v>78</v>
      </c>
      <c r="AY150" s="19" t="s">
        <v>153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9" t="s">
        <v>76</v>
      </c>
      <c r="BK150" s="206">
        <f>ROUND(I150*H150,2)</f>
        <v>0</v>
      </c>
      <c r="BL150" s="19" t="s">
        <v>304</v>
      </c>
      <c r="BM150" s="205" t="s">
        <v>2418</v>
      </c>
    </row>
    <row r="151" spans="1:65" s="2" customFormat="1" ht="29.25">
      <c r="A151" s="36"/>
      <c r="B151" s="37"/>
      <c r="C151" s="38"/>
      <c r="D151" s="209" t="s">
        <v>315</v>
      </c>
      <c r="E151" s="38"/>
      <c r="F151" s="251" t="s">
        <v>2336</v>
      </c>
      <c r="G151" s="38"/>
      <c r="H151" s="38"/>
      <c r="I151" s="117"/>
      <c r="J151" s="38"/>
      <c r="K151" s="38"/>
      <c r="L151" s="41"/>
      <c r="M151" s="252"/>
      <c r="N151" s="25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315</v>
      </c>
      <c r="AU151" s="19" t="s">
        <v>78</v>
      </c>
    </row>
    <row r="152" spans="1:65" s="13" customFormat="1" ht="11.25">
      <c r="B152" s="207"/>
      <c r="C152" s="208"/>
      <c r="D152" s="209" t="s">
        <v>162</v>
      </c>
      <c r="E152" s="210" t="s">
        <v>20</v>
      </c>
      <c r="F152" s="211" t="s">
        <v>2419</v>
      </c>
      <c r="G152" s="208"/>
      <c r="H152" s="210" t="s">
        <v>20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162</v>
      </c>
      <c r="AU152" s="217" t="s">
        <v>78</v>
      </c>
      <c r="AV152" s="13" t="s">
        <v>76</v>
      </c>
      <c r="AW152" s="13" t="s">
        <v>31</v>
      </c>
      <c r="AX152" s="13" t="s">
        <v>69</v>
      </c>
      <c r="AY152" s="217" t="s">
        <v>153</v>
      </c>
    </row>
    <row r="153" spans="1:65" s="14" customFormat="1" ht="11.25">
      <c r="B153" s="218"/>
      <c r="C153" s="219"/>
      <c r="D153" s="209" t="s">
        <v>162</v>
      </c>
      <c r="E153" s="220" t="s">
        <v>20</v>
      </c>
      <c r="F153" s="221" t="s">
        <v>76</v>
      </c>
      <c r="G153" s="219"/>
      <c r="H153" s="222">
        <v>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162</v>
      </c>
      <c r="AU153" s="228" t="s">
        <v>78</v>
      </c>
      <c r="AV153" s="14" t="s">
        <v>78</v>
      </c>
      <c r="AW153" s="14" t="s">
        <v>31</v>
      </c>
      <c r="AX153" s="14" t="s">
        <v>69</v>
      </c>
      <c r="AY153" s="228" t="s">
        <v>153</v>
      </c>
    </row>
    <row r="154" spans="1:65" s="14" customFormat="1" ht="11.25">
      <c r="B154" s="218"/>
      <c r="C154" s="219"/>
      <c r="D154" s="209" t="s">
        <v>162</v>
      </c>
      <c r="E154" s="220" t="s">
        <v>20</v>
      </c>
      <c r="F154" s="221" t="s">
        <v>76</v>
      </c>
      <c r="G154" s="219"/>
      <c r="H154" s="222">
        <v>1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162</v>
      </c>
      <c r="AU154" s="228" t="s">
        <v>78</v>
      </c>
      <c r="AV154" s="14" t="s">
        <v>78</v>
      </c>
      <c r="AW154" s="14" t="s">
        <v>31</v>
      </c>
      <c r="AX154" s="14" t="s">
        <v>69</v>
      </c>
      <c r="AY154" s="228" t="s">
        <v>153</v>
      </c>
    </row>
    <row r="155" spans="1:65" s="16" customFormat="1" ht="11.25">
      <c r="B155" s="240"/>
      <c r="C155" s="241"/>
      <c r="D155" s="209" t="s">
        <v>162</v>
      </c>
      <c r="E155" s="242" t="s">
        <v>20</v>
      </c>
      <c r="F155" s="243" t="s">
        <v>176</v>
      </c>
      <c r="G155" s="241"/>
      <c r="H155" s="244">
        <v>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162</v>
      </c>
      <c r="AU155" s="250" t="s">
        <v>78</v>
      </c>
      <c r="AV155" s="16" t="s">
        <v>160</v>
      </c>
      <c r="AW155" s="16" t="s">
        <v>31</v>
      </c>
      <c r="AX155" s="16" t="s">
        <v>76</v>
      </c>
      <c r="AY155" s="250" t="s">
        <v>153</v>
      </c>
    </row>
    <row r="156" spans="1:65" s="2" customFormat="1" ht="16.5" customHeight="1">
      <c r="A156" s="36"/>
      <c r="B156" s="37"/>
      <c r="C156" s="194" t="s">
        <v>311</v>
      </c>
      <c r="D156" s="194" t="s">
        <v>155</v>
      </c>
      <c r="E156" s="195" t="s">
        <v>2420</v>
      </c>
      <c r="F156" s="196" t="s">
        <v>2421</v>
      </c>
      <c r="G156" s="197" t="s">
        <v>179</v>
      </c>
      <c r="H156" s="198">
        <v>13</v>
      </c>
      <c r="I156" s="199"/>
      <c r="J156" s="200">
        <f>ROUND(I156*H156,2)</f>
        <v>0</v>
      </c>
      <c r="K156" s="196" t="s">
        <v>20</v>
      </c>
      <c r="L156" s="41"/>
      <c r="M156" s="201" t="s">
        <v>20</v>
      </c>
      <c r="N156" s="202" t="s">
        <v>40</v>
      </c>
      <c r="O156" s="66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304</v>
      </c>
      <c r="AT156" s="205" t="s">
        <v>155</v>
      </c>
      <c r="AU156" s="205" t="s">
        <v>78</v>
      </c>
      <c r="AY156" s="19" t="s">
        <v>153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9" t="s">
        <v>76</v>
      </c>
      <c r="BK156" s="206">
        <f>ROUND(I156*H156,2)</f>
        <v>0</v>
      </c>
      <c r="BL156" s="19" t="s">
        <v>304</v>
      </c>
      <c r="BM156" s="205" t="s">
        <v>2422</v>
      </c>
    </row>
    <row r="157" spans="1:65" s="2" customFormat="1" ht="29.25">
      <c r="A157" s="36"/>
      <c r="B157" s="37"/>
      <c r="C157" s="38"/>
      <c r="D157" s="209" t="s">
        <v>315</v>
      </c>
      <c r="E157" s="38"/>
      <c r="F157" s="251" t="s">
        <v>2336</v>
      </c>
      <c r="G157" s="38"/>
      <c r="H157" s="38"/>
      <c r="I157" s="117"/>
      <c r="J157" s="38"/>
      <c r="K157" s="38"/>
      <c r="L157" s="41"/>
      <c r="M157" s="252"/>
      <c r="N157" s="25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315</v>
      </c>
      <c r="AU157" s="19" t="s">
        <v>78</v>
      </c>
    </row>
    <row r="158" spans="1:65" s="13" customFormat="1" ht="11.25">
      <c r="B158" s="207"/>
      <c r="C158" s="208"/>
      <c r="D158" s="209" t="s">
        <v>162</v>
      </c>
      <c r="E158" s="210" t="s">
        <v>20</v>
      </c>
      <c r="F158" s="211" t="s">
        <v>2423</v>
      </c>
      <c r="G158" s="208"/>
      <c r="H158" s="210" t="s">
        <v>20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162</v>
      </c>
      <c r="AU158" s="217" t="s">
        <v>78</v>
      </c>
      <c r="AV158" s="13" t="s">
        <v>76</v>
      </c>
      <c r="AW158" s="13" t="s">
        <v>31</v>
      </c>
      <c r="AX158" s="13" t="s">
        <v>69</v>
      </c>
      <c r="AY158" s="217" t="s">
        <v>153</v>
      </c>
    </row>
    <row r="159" spans="1:65" s="14" customFormat="1" ht="11.25">
      <c r="B159" s="218"/>
      <c r="C159" s="219"/>
      <c r="D159" s="209" t="s">
        <v>162</v>
      </c>
      <c r="E159" s="220" t="s">
        <v>20</v>
      </c>
      <c r="F159" s="221" t="s">
        <v>271</v>
      </c>
      <c r="G159" s="219"/>
      <c r="H159" s="222">
        <v>13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162</v>
      </c>
      <c r="AU159" s="228" t="s">
        <v>78</v>
      </c>
      <c r="AV159" s="14" t="s">
        <v>78</v>
      </c>
      <c r="AW159" s="14" t="s">
        <v>31</v>
      </c>
      <c r="AX159" s="14" t="s">
        <v>69</v>
      </c>
      <c r="AY159" s="228" t="s">
        <v>153</v>
      </c>
    </row>
    <row r="160" spans="1:65" s="16" customFormat="1" ht="11.25">
      <c r="B160" s="240"/>
      <c r="C160" s="241"/>
      <c r="D160" s="209" t="s">
        <v>162</v>
      </c>
      <c r="E160" s="242" t="s">
        <v>20</v>
      </c>
      <c r="F160" s="243" t="s">
        <v>176</v>
      </c>
      <c r="G160" s="241"/>
      <c r="H160" s="244">
        <v>13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162</v>
      </c>
      <c r="AU160" s="250" t="s">
        <v>78</v>
      </c>
      <c r="AV160" s="16" t="s">
        <v>160</v>
      </c>
      <c r="AW160" s="16" t="s">
        <v>31</v>
      </c>
      <c r="AX160" s="16" t="s">
        <v>76</v>
      </c>
      <c r="AY160" s="250" t="s">
        <v>153</v>
      </c>
    </row>
    <row r="161" spans="1:65" s="2" customFormat="1" ht="16.5" customHeight="1">
      <c r="A161" s="36"/>
      <c r="B161" s="37"/>
      <c r="C161" s="194" t="s">
        <v>317</v>
      </c>
      <c r="D161" s="194" t="s">
        <v>155</v>
      </c>
      <c r="E161" s="195" t="s">
        <v>2424</v>
      </c>
      <c r="F161" s="196" t="s">
        <v>2425</v>
      </c>
      <c r="G161" s="197" t="s">
        <v>179</v>
      </c>
      <c r="H161" s="198">
        <v>27</v>
      </c>
      <c r="I161" s="199"/>
      <c r="J161" s="200">
        <f>ROUND(I161*H161,2)</f>
        <v>0</v>
      </c>
      <c r="K161" s="196" t="s">
        <v>20</v>
      </c>
      <c r="L161" s="41"/>
      <c r="M161" s="201" t="s">
        <v>20</v>
      </c>
      <c r="N161" s="202" t="s">
        <v>40</v>
      </c>
      <c r="O161" s="66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304</v>
      </c>
      <c r="AT161" s="205" t="s">
        <v>155</v>
      </c>
      <c r="AU161" s="205" t="s">
        <v>78</v>
      </c>
      <c r="AY161" s="19" t="s">
        <v>153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9" t="s">
        <v>76</v>
      </c>
      <c r="BK161" s="206">
        <f>ROUND(I161*H161,2)</f>
        <v>0</v>
      </c>
      <c r="BL161" s="19" t="s">
        <v>304</v>
      </c>
      <c r="BM161" s="205" t="s">
        <v>2426</v>
      </c>
    </row>
    <row r="162" spans="1:65" s="14" customFormat="1" ht="11.25">
      <c r="B162" s="218"/>
      <c r="C162" s="219"/>
      <c r="D162" s="209" t="s">
        <v>162</v>
      </c>
      <c r="E162" s="220" t="s">
        <v>20</v>
      </c>
      <c r="F162" s="221" t="s">
        <v>393</v>
      </c>
      <c r="G162" s="219"/>
      <c r="H162" s="222">
        <v>27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162</v>
      </c>
      <c r="AU162" s="228" t="s">
        <v>78</v>
      </c>
      <c r="AV162" s="14" t="s">
        <v>78</v>
      </c>
      <c r="AW162" s="14" t="s">
        <v>31</v>
      </c>
      <c r="AX162" s="14" t="s">
        <v>69</v>
      </c>
      <c r="AY162" s="228" t="s">
        <v>153</v>
      </c>
    </row>
    <row r="163" spans="1:65" s="16" customFormat="1" ht="11.25">
      <c r="B163" s="240"/>
      <c r="C163" s="241"/>
      <c r="D163" s="209" t="s">
        <v>162</v>
      </c>
      <c r="E163" s="242" t="s">
        <v>20</v>
      </c>
      <c r="F163" s="243" t="s">
        <v>176</v>
      </c>
      <c r="G163" s="241"/>
      <c r="H163" s="244">
        <v>27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162</v>
      </c>
      <c r="AU163" s="250" t="s">
        <v>78</v>
      </c>
      <c r="AV163" s="16" t="s">
        <v>160</v>
      </c>
      <c r="AW163" s="16" t="s">
        <v>31</v>
      </c>
      <c r="AX163" s="16" t="s">
        <v>76</v>
      </c>
      <c r="AY163" s="250" t="s">
        <v>153</v>
      </c>
    </row>
    <row r="164" spans="1:65" s="12" customFormat="1" ht="22.9" customHeight="1">
      <c r="B164" s="178"/>
      <c r="C164" s="179"/>
      <c r="D164" s="180" t="s">
        <v>68</v>
      </c>
      <c r="E164" s="192" t="s">
        <v>700</v>
      </c>
      <c r="F164" s="192" t="s">
        <v>701</v>
      </c>
      <c r="G164" s="179"/>
      <c r="H164" s="179"/>
      <c r="I164" s="182"/>
      <c r="J164" s="193">
        <f>BK164</f>
        <v>0</v>
      </c>
      <c r="K164" s="179"/>
      <c r="L164" s="184"/>
      <c r="M164" s="185"/>
      <c r="N164" s="186"/>
      <c r="O164" s="186"/>
      <c r="P164" s="187">
        <f>SUM(P165:P188)</f>
        <v>0</v>
      </c>
      <c r="Q164" s="186"/>
      <c r="R164" s="187">
        <f>SUM(R165:R188)</f>
        <v>4.8119995469999996E-2</v>
      </c>
      <c r="S164" s="186"/>
      <c r="T164" s="188">
        <f>SUM(T165:T188)</f>
        <v>0.33970500000000003</v>
      </c>
      <c r="AR164" s="189" t="s">
        <v>78</v>
      </c>
      <c r="AT164" s="190" t="s">
        <v>68</v>
      </c>
      <c r="AU164" s="190" t="s">
        <v>76</v>
      </c>
      <c r="AY164" s="189" t="s">
        <v>153</v>
      </c>
      <c r="BK164" s="191">
        <f>SUM(BK165:BK188)</f>
        <v>0</v>
      </c>
    </row>
    <row r="165" spans="1:65" s="2" customFormat="1" ht="16.5" customHeight="1">
      <c r="A165" s="36"/>
      <c r="B165" s="37"/>
      <c r="C165" s="194" t="s">
        <v>323</v>
      </c>
      <c r="D165" s="194" t="s">
        <v>155</v>
      </c>
      <c r="E165" s="195" t="s">
        <v>2427</v>
      </c>
      <c r="F165" s="196" t="s">
        <v>2428</v>
      </c>
      <c r="G165" s="197" t="s">
        <v>208</v>
      </c>
      <c r="H165" s="198">
        <v>6.407</v>
      </c>
      <c r="I165" s="199"/>
      <c r="J165" s="200">
        <f>ROUND(I165*H165,2)</f>
        <v>0</v>
      </c>
      <c r="K165" s="196" t="s">
        <v>159</v>
      </c>
      <c r="L165" s="41"/>
      <c r="M165" s="201" t="s">
        <v>20</v>
      </c>
      <c r="N165" s="202" t="s">
        <v>40</v>
      </c>
      <c r="O165" s="66"/>
      <c r="P165" s="203">
        <f>O165*H165</f>
        <v>0</v>
      </c>
      <c r="Q165" s="203">
        <v>0</v>
      </c>
      <c r="R165" s="203">
        <f>Q165*H165</f>
        <v>0</v>
      </c>
      <c r="S165" s="203">
        <v>1.4999999999999999E-2</v>
      </c>
      <c r="T165" s="204">
        <f>S165*H165</f>
        <v>9.6104999999999996E-2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304</v>
      </c>
      <c r="AT165" s="205" t="s">
        <v>155</v>
      </c>
      <c r="AU165" s="205" t="s">
        <v>78</v>
      </c>
      <c r="AY165" s="19" t="s">
        <v>153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9" t="s">
        <v>76</v>
      </c>
      <c r="BK165" s="206">
        <f>ROUND(I165*H165,2)</f>
        <v>0</v>
      </c>
      <c r="BL165" s="19" t="s">
        <v>304</v>
      </c>
      <c r="BM165" s="205" t="s">
        <v>2429</v>
      </c>
    </row>
    <row r="166" spans="1:65" s="13" customFormat="1" ht="11.25">
      <c r="B166" s="207"/>
      <c r="C166" s="208"/>
      <c r="D166" s="209" t="s">
        <v>162</v>
      </c>
      <c r="E166" s="210" t="s">
        <v>20</v>
      </c>
      <c r="F166" s="211" t="s">
        <v>2430</v>
      </c>
      <c r="G166" s="208"/>
      <c r="H166" s="210" t="s">
        <v>20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162</v>
      </c>
      <c r="AU166" s="217" t="s">
        <v>78</v>
      </c>
      <c r="AV166" s="13" t="s">
        <v>76</v>
      </c>
      <c r="AW166" s="13" t="s">
        <v>31</v>
      </c>
      <c r="AX166" s="13" t="s">
        <v>69</v>
      </c>
      <c r="AY166" s="217" t="s">
        <v>153</v>
      </c>
    </row>
    <row r="167" spans="1:65" s="13" customFormat="1" ht="11.25">
      <c r="B167" s="207"/>
      <c r="C167" s="208"/>
      <c r="D167" s="209" t="s">
        <v>162</v>
      </c>
      <c r="E167" s="210" t="s">
        <v>20</v>
      </c>
      <c r="F167" s="211" t="s">
        <v>2431</v>
      </c>
      <c r="G167" s="208"/>
      <c r="H167" s="210" t="s">
        <v>20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162</v>
      </c>
      <c r="AU167" s="217" t="s">
        <v>78</v>
      </c>
      <c r="AV167" s="13" t="s">
        <v>76</v>
      </c>
      <c r="AW167" s="13" t="s">
        <v>31</v>
      </c>
      <c r="AX167" s="13" t="s">
        <v>69</v>
      </c>
      <c r="AY167" s="217" t="s">
        <v>153</v>
      </c>
    </row>
    <row r="168" spans="1:65" s="14" customFormat="1" ht="11.25">
      <c r="B168" s="218"/>
      <c r="C168" s="219"/>
      <c r="D168" s="209" t="s">
        <v>162</v>
      </c>
      <c r="E168" s="220" t="s">
        <v>20</v>
      </c>
      <c r="F168" s="221" t="s">
        <v>2432</v>
      </c>
      <c r="G168" s="219"/>
      <c r="H168" s="222">
        <v>4.423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162</v>
      </c>
      <c r="AU168" s="228" t="s">
        <v>78</v>
      </c>
      <c r="AV168" s="14" t="s">
        <v>78</v>
      </c>
      <c r="AW168" s="14" t="s">
        <v>31</v>
      </c>
      <c r="AX168" s="14" t="s">
        <v>69</v>
      </c>
      <c r="AY168" s="228" t="s">
        <v>153</v>
      </c>
    </row>
    <row r="169" spans="1:65" s="13" customFormat="1" ht="11.25">
      <c r="B169" s="207"/>
      <c r="C169" s="208"/>
      <c r="D169" s="209" t="s">
        <v>162</v>
      </c>
      <c r="E169" s="210" t="s">
        <v>20</v>
      </c>
      <c r="F169" s="211" t="s">
        <v>2433</v>
      </c>
      <c r="G169" s="208"/>
      <c r="H169" s="210" t="s">
        <v>20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162</v>
      </c>
      <c r="AU169" s="217" t="s">
        <v>78</v>
      </c>
      <c r="AV169" s="13" t="s">
        <v>76</v>
      </c>
      <c r="AW169" s="13" t="s">
        <v>31</v>
      </c>
      <c r="AX169" s="13" t="s">
        <v>69</v>
      </c>
      <c r="AY169" s="217" t="s">
        <v>153</v>
      </c>
    </row>
    <row r="170" spans="1:65" s="13" customFormat="1" ht="11.25">
      <c r="B170" s="207"/>
      <c r="C170" s="208"/>
      <c r="D170" s="209" t="s">
        <v>162</v>
      </c>
      <c r="E170" s="210" t="s">
        <v>20</v>
      </c>
      <c r="F170" s="211" t="s">
        <v>2434</v>
      </c>
      <c r="G170" s="208"/>
      <c r="H170" s="210" t="s">
        <v>20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162</v>
      </c>
      <c r="AU170" s="217" t="s">
        <v>78</v>
      </c>
      <c r="AV170" s="13" t="s">
        <v>76</v>
      </c>
      <c r="AW170" s="13" t="s">
        <v>31</v>
      </c>
      <c r="AX170" s="13" t="s">
        <v>69</v>
      </c>
      <c r="AY170" s="217" t="s">
        <v>153</v>
      </c>
    </row>
    <row r="171" spans="1:65" s="14" customFormat="1" ht="11.25">
      <c r="B171" s="218"/>
      <c r="C171" s="219"/>
      <c r="D171" s="209" t="s">
        <v>162</v>
      </c>
      <c r="E171" s="220" t="s">
        <v>20</v>
      </c>
      <c r="F171" s="221" t="s">
        <v>2435</v>
      </c>
      <c r="G171" s="219"/>
      <c r="H171" s="222">
        <v>1.984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162</v>
      </c>
      <c r="AU171" s="228" t="s">
        <v>78</v>
      </c>
      <c r="AV171" s="14" t="s">
        <v>78</v>
      </c>
      <c r="AW171" s="14" t="s">
        <v>31</v>
      </c>
      <c r="AX171" s="14" t="s">
        <v>69</v>
      </c>
      <c r="AY171" s="228" t="s">
        <v>153</v>
      </c>
    </row>
    <row r="172" spans="1:65" s="16" customFormat="1" ht="11.25">
      <c r="B172" s="240"/>
      <c r="C172" s="241"/>
      <c r="D172" s="209" t="s">
        <v>162</v>
      </c>
      <c r="E172" s="242" t="s">
        <v>20</v>
      </c>
      <c r="F172" s="243" t="s">
        <v>176</v>
      </c>
      <c r="G172" s="241"/>
      <c r="H172" s="244">
        <v>6.407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162</v>
      </c>
      <c r="AU172" s="250" t="s">
        <v>78</v>
      </c>
      <c r="AV172" s="16" t="s">
        <v>160</v>
      </c>
      <c r="AW172" s="16" t="s">
        <v>31</v>
      </c>
      <c r="AX172" s="16" t="s">
        <v>76</v>
      </c>
      <c r="AY172" s="250" t="s">
        <v>153</v>
      </c>
    </row>
    <row r="173" spans="1:65" s="2" customFormat="1" ht="16.5" customHeight="1">
      <c r="A173" s="36"/>
      <c r="B173" s="37"/>
      <c r="C173" s="254" t="s">
        <v>327</v>
      </c>
      <c r="D173" s="254" t="s">
        <v>332</v>
      </c>
      <c r="E173" s="255" t="s">
        <v>2436</v>
      </c>
      <c r="F173" s="256" t="s">
        <v>2437</v>
      </c>
      <c r="G173" s="257" t="s">
        <v>208</v>
      </c>
      <c r="H173" s="258">
        <v>6.407</v>
      </c>
      <c r="I173" s="259"/>
      <c r="J173" s="260">
        <f>ROUND(I173*H173,2)</f>
        <v>0</v>
      </c>
      <c r="K173" s="256" t="s">
        <v>159</v>
      </c>
      <c r="L173" s="261"/>
      <c r="M173" s="262" t="s">
        <v>20</v>
      </c>
      <c r="N173" s="263" t="s">
        <v>40</v>
      </c>
      <c r="O173" s="66"/>
      <c r="P173" s="203">
        <f>O173*H173</f>
        <v>0</v>
      </c>
      <c r="Q173" s="203">
        <v>7.4999999999999997E-3</v>
      </c>
      <c r="R173" s="203">
        <f>Q173*H173</f>
        <v>4.8052499999999998E-2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423</v>
      </c>
      <c r="AT173" s="205" t="s">
        <v>332</v>
      </c>
      <c r="AU173" s="205" t="s">
        <v>78</v>
      </c>
      <c r="AY173" s="19" t="s">
        <v>153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9" t="s">
        <v>76</v>
      </c>
      <c r="BK173" s="206">
        <f>ROUND(I173*H173,2)</f>
        <v>0</v>
      </c>
      <c r="BL173" s="19" t="s">
        <v>304</v>
      </c>
      <c r="BM173" s="205" t="s">
        <v>2438</v>
      </c>
    </row>
    <row r="174" spans="1:65" s="2" customFormat="1" ht="16.5" customHeight="1">
      <c r="A174" s="36"/>
      <c r="B174" s="37"/>
      <c r="C174" s="194" t="s">
        <v>7</v>
      </c>
      <c r="D174" s="194" t="s">
        <v>155</v>
      </c>
      <c r="E174" s="195" t="s">
        <v>712</v>
      </c>
      <c r="F174" s="196" t="s">
        <v>713</v>
      </c>
      <c r="G174" s="197" t="s">
        <v>208</v>
      </c>
      <c r="H174" s="198">
        <v>12.18</v>
      </c>
      <c r="I174" s="199"/>
      <c r="J174" s="200">
        <f>ROUND(I174*H174,2)</f>
        <v>0</v>
      </c>
      <c r="K174" s="196" t="s">
        <v>159</v>
      </c>
      <c r="L174" s="41"/>
      <c r="M174" s="201" t="s">
        <v>20</v>
      </c>
      <c r="N174" s="202" t="s">
        <v>40</v>
      </c>
      <c r="O174" s="66"/>
      <c r="P174" s="203">
        <f>O174*H174</f>
        <v>0</v>
      </c>
      <c r="Q174" s="203">
        <v>0</v>
      </c>
      <c r="R174" s="203">
        <f>Q174*H174</f>
        <v>0</v>
      </c>
      <c r="S174" s="203">
        <v>0.02</v>
      </c>
      <c r="T174" s="204">
        <f>S174*H174</f>
        <v>0.24360000000000001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160</v>
      </c>
      <c r="AT174" s="205" t="s">
        <v>155</v>
      </c>
      <c r="AU174" s="205" t="s">
        <v>78</v>
      </c>
      <c r="AY174" s="19" t="s">
        <v>153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9" t="s">
        <v>76</v>
      </c>
      <c r="BK174" s="206">
        <f>ROUND(I174*H174,2)</f>
        <v>0</v>
      </c>
      <c r="BL174" s="19" t="s">
        <v>160</v>
      </c>
      <c r="BM174" s="205" t="s">
        <v>2439</v>
      </c>
    </row>
    <row r="175" spans="1:65" s="13" customFormat="1" ht="11.25">
      <c r="B175" s="207"/>
      <c r="C175" s="208"/>
      <c r="D175" s="209" t="s">
        <v>162</v>
      </c>
      <c r="E175" s="210" t="s">
        <v>20</v>
      </c>
      <c r="F175" s="211" t="s">
        <v>2440</v>
      </c>
      <c r="G175" s="208"/>
      <c r="H175" s="210" t="s">
        <v>20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162</v>
      </c>
      <c r="AU175" s="217" t="s">
        <v>78</v>
      </c>
      <c r="AV175" s="13" t="s">
        <v>76</v>
      </c>
      <c r="AW175" s="13" t="s">
        <v>31</v>
      </c>
      <c r="AX175" s="13" t="s">
        <v>69</v>
      </c>
      <c r="AY175" s="217" t="s">
        <v>153</v>
      </c>
    </row>
    <row r="176" spans="1:65" s="14" customFormat="1" ht="11.25">
      <c r="B176" s="218"/>
      <c r="C176" s="219"/>
      <c r="D176" s="209" t="s">
        <v>162</v>
      </c>
      <c r="E176" s="220" t="s">
        <v>20</v>
      </c>
      <c r="F176" s="221" t="s">
        <v>2441</v>
      </c>
      <c r="G176" s="219"/>
      <c r="H176" s="222">
        <v>1.1399999999999999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162</v>
      </c>
      <c r="AU176" s="228" t="s">
        <v>78</v>
      </c>
      <c r="AV176" s="14" t="s">
        <v>78</v>
      </c>
      <c r="AW176" s="14" t="s">
        <v>31</v>
      </c>
      <c r="AX176" s="14" t="s">
        <v>69</v>
      </c>
      <c r="AY176" s="228" t="s">
        <v>153</v>
      </c>
    </row>
    <row r="177" spans="1:65" s="13" customFormat="1" ht="11.25">
      <c r="B177" s="207"/>
      <c r="C177" s="208"/>
      <c r="D177" s="209" t="s">
        <v>162</v>
      </c>
      <c r="E177" s="210" t="s">
        <v>20</v>
      </c>
      <c r="F177" s="211" t="s">
        <v>2442</v>
      </c>
      <c r="G177" s="208"/>
      <c r="H177" s="210" t="s">
        <v>20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162</v>
      </c>
      <c r="AU177" s="217" t="s">
        <v>78</v>
      </c>
      <c r="AV177" s="13" t="s">
        <v>76</v>
      </c>
      <c r="AW177" s="13" t="s">
        <v>31</v>
      </c>
      <c r="AX177" s="13" t="s">
        <v>69</v>
      </c>
      <c r="AY177" s="217" t="s">
        <v>153</v>
      </c>
    </row>
    <row r="178" spans="1:65" s="14" customFormat="1" ht="11.25">
      <c r="B178" s="218"/>
      <c r="C178" s="219"/>
      <c r="D178" s="209" t="s">
        <v>162</v>
      </c>
      <c r="E178" s="220" t="s">
        <v>20</v>
      </c>
      <c r="F178" s="221" t="s">
        <v>722</v>
      </c>
      <c r="G178" s="219"/>
      <c r="H178" s="222">
        <v>11.04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162</v>
      </c>
      <c r="AU178" s="228" t="s">
        <v>78</v>
      </c>
      <c r="AV178" s="14" t="s">
        <v>78</v>
      </c>
      <c r="AW178" s="14" t="s">
        <v>31</v>
      </c>
      <c r="AX178" s="14" t="s">
        <v>69</v>
      </c>
      <c r="AY178" s="228" t="s">
        <v>153</v>
      </c>
    </row>
    <row r="179" spans="1:65" s="16" customFormat="1" ht="11.25">
      <c r="B179" s="240"/>
      <c r="C179" s="241"/>
      <c r="D179" s="209" t="s">
        <v>162</v>
      </c>
      <c r="E179" s="242" t="s">
        <v>20</v>
      </c>
      <c r="F179" s="243" t="s">
        <v>176</v>
      </c>
      <c r="G179" s="241"/>
      <c r="H179" s="244">
        <v>12.18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162</v>
      </c>
      <c r="AU179" s="250" t="s">
        <v>78</v>
      </c>
      <c r="AV179" s="16" t="s">
        <v>160</v>
      </c>
      <c r="AW179" s="16" t="s">
        <v>31</v>
      </c>
      <c r="AX179" s="16" t="s">
        <v>76</v>
      </c>
      <c r="AY179" s="250" t="s">
        <v>153</v>
      </c>
    </row>
    <row r="180" spans="1:65" s="2" customFormat="1" ht="16.5" customHeight="1">
      <c r="A180" s="36"/>
      <c r="B180" s="37"/>
      <c r="C180" s="194" t="s">
        <v>337</v>
      </c>
      <c r="D180" s="194" t="s">
        <v>155</v>
      </c>
      <c r="E180" s="195" t="s">
        <v>2443</v>
      </c>
      <c r="F180" s="196" t="s">
        <v>719</v>
      </c>
      <c r="G180" s="197" t="s">
        <v>208</v>
      </c>
      <c r="H180" s="198">
        <v>12.18</v>
      </c>
      <c r="I180" s="199"/>
      <c r="J180" s="200">
        <f>ROUND(I180*H180,2)</f>
        <v>0</v>
      </c>
      <c r="K180" s="196" t="s">
        <v>20</v>
      </c>
      <c r="L180" s="41"/>
      <c r="M180" s="201" t="s">
        <v>20</v>
      </c>
      <c r="N180" s="202" t="s">
        <v>40</v>
      </c>
      <c r="O180" s="66"/>
      <c r="P180" s="203">
        <f>O180*H180</f>
        <v>0</v>
      </c>
      <c r="Q180" s="203">
        <v>5.5415000000000002E-6</v>
      </c>
      <c r="R180" s="203">
        <f>Q180*H180</f>
        <v>6.7495469999999996E-5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304</v>
      </c>
      <c r="AT180" s="205" t="s">
        <v>155</v>
      </c>
      <c r="AU180" s="205" t="s">
        <v>78</v>
      </c>
      <c r="AY180" s="19" t="s">
        <v>153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9" t="s">
        <v>76</v>
      </c>
      <c r="BK180" s="206">
        <f>ROUND(I180*H180,2)</f>
        <v>0</v>
      </c>
      <c r="BL180" s="19" t="s">
        <v>304</v>
      </c>
      <c r="BM180" s="205" t="s">
        <v>2444</v>
      </c>
    </row>
    <row r="181" spans="1:65" s="13" customFormat="1" ht="11.25">
      <c r="B181" s="207"/>
      <c r="C181" s="208"/>
      <c r="D181" s="209" t="s">
        <v>162</v>
      </c>
      <c r="E181" s="210" t="s">
        <v>20</v>
      </c>
      <c r="F181" s="211" t="s">
        <v>2440</v>
      </c>
      <c r="G181" s="208"/>
      <c r="H181" s="210" t="s">
        <v>20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162</v>
      </c>
      <c r="AU181" s="217" t="s">
        <v>78</v>
      </c>
      <c r="AV181" s="13" t="s">
        <v>76</v>
      </c>
      <c r="AW181" s="13" t="s">
        <v>31</v>
      </c>
      <c r="AX181" s="13" t="s">
        <v>69</v>
      </c>
      <c r="AY181" s="217" t="s">
        <v>153</v>
      </c>
    </row>
    <row r="182" spans="1:65" s="14" customFormat="1" ht="11.25">
      <c r="B182" s="218"/>
      <c r="C182" s="219"/>
      <c r="D182" s="209" t="s">
        <v>162</v>
      </c>
      <c r="E182" s="220" t="s">
        <v>20</v>
      </c>
      <c r="F182" s="221" t="s">
        <v>2441</v>
      </c>
      <c r="G182" s="219"/>
      <c r="H182" s="222">
        <v>1.1399999999999999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162</v>
      </c>
      <c r="AU182" s="228" t="s">
        <v>78</v>
      </c>
      <c r="AV182" s="14" t="s">
        <v>78</v>
      </c>
      <c r="AW182" s="14" t="s">
        <v>31</v>
      </c>
      <c r="AX182" s="14" t="s">
        <v>69</v>
      </c>
      <c r="AY182" s="228" t="s">
        <v>153</v>
      </c>
    </row>
    <row r="183" spans="1:65" s="13" customFormat="1" ht="11.25">
      <c r="B183" s="207"/>
      <c r="C183" s="208"/>
      <c r="D183" s="209" t="s">
        <v>162</v>
      </c>
      <c r="E183" s="210" t="s">
        <v>20</v>
      </c>
      <c r="F183" s="211" t="s">
        <v>2442</v>
      </c>
      <c r="G183" s="208"/>
      <c r="H183" s="210" t="s">
        <v>20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162</v>
      </c>
      <c r="AU183" s="217" t="s">
        <v>78</v>
      </c>
      <c r="AV183" s="13" t="s">
        <v>76</v>
      </c>
      <c r="AW183" s="13" t="s">
        <v>31</v>
      </c>
      <c r="AX183" s="13" t="s">
        <v>69</v>
      </c>
      <c r="AY183" s="217" t="s">
        <v>153</v>
      </c>
    </row>
    <row r="184" spans="1:65" s="14" customFormat="1" ht="11.25">
      <c r="B184" s="218"/>
      <c r="C184" s="219"/>
      <c r="D184" s="209" t="s">
        <v>162</v>
      </c>
      <c r="E184" s="220" t="s">
        <v>20</v>
      </c>
      <c r="F184" s="221" t="s">
        <v>722</v>
      </c>
      <c r="G184" s="219"/>
      <c r="H184" s="222">
        <v>11.04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162</v>
      </c>
      <c r="AU184" s="228" t="s">
        <v>78</v>
      </c>
      <c r="AV184" s="14" t="s">
        <v>78</v>
      </c>
      <c r="AW184" s="14" t="s">
        <v>31</v>
      </c>
      <c r="AX184" s="14" t="s">
        <v>69</v>
      </c>
      <c r="AY184" s="228" t="s">
        <v>153</v>
      </c>
    </row>
    <row r="185" spans="1:65" s="16" customFormat="1" ht="11.25">
      <c r="B185" s="240"/>
      <c r="C185" s="241"/>
      <c r="D185" s="209" t="s">
        <v>162</v>
      </c>
      <c r="E185" s="242" t="s">
        <v>20</v>
      </c>
      <c r="F185" s="243" t="s">
        <v>176</v>
      </c>
      <c r="G185" s="241"/>
      <c r="H185" s="244">
        <v>12.18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162</v>
      </c>
      <c r="AU185" s="250" t="s">
        <v>78</v>
      </c>
      <c r="AV185" s="16" t="s">
        <v>160</v>
      </c>
      <c r="AW185" s="16" t="s">
        <v>31</v>
      </c>
      <c r="AX185" s="16" t="s">
        <v>76</v>
      </c>
      <c r="AY185" s="250" t="s">
        <v>153</v>
      </c>
    </row>
    <row r="186" spans="1:65" s="2" customFormat="1" ht="48" customHeight="1">
      <c r="A186" s="36"/>
      <c r="B186" s="37"/>
      <c r="C186" s="194" t="s">
        <v>368</v>
      </c>
      <c r="D186" s="194" t="s">
        <v>155</v>
      </c>
      <c r="E186" s="195" t="s">
        <v>2173</v>
      </c>
      <c r="F186" s="196" t="s">
        <v>2174</v>
      </c>
      <c r="G186" s="197" t="s">
        <v>201</v>
      </c>
      <c r="H186" s="198">
        <v>4.8000000000000001E-2</v>
      </c>
      <c r="I186" s="199"/>
      <c r="J186" s="200">
        <f>ROUND(I186*H186,2)</f>
        <v>0</v>
      </c>
      <c r="K186" s="196" t="s">
        <v>159</v>
      </c>
      <c r="L186" s="41"/>
      <c r="M186" s="201" t="s">
        <v>20</v>
      </c>
      <c r="N186" s="202" t="s">
        <v>40</v>
      </c>
      <c r="O186" s="66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304</v>
      </c>
      <c r="AT186" s="205" t="s">
        <v>155</v>
      </c>
      <c r="AU186" s="205" t="s">
        <v>78</v>
      </c>
      <c r="AY186" s="19" t="s">
        <v>153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9" t="s">
        <v>76</v>
      </c>
      <c r="BK186" s="206">
        <f>ROUND(I186*H186,2)</f>
        <v>0</v>
      </c>
      <c r="BL186" s="19" t="s">
        <v>304</v>
      </c>
      <c r="BM186" s="205" t="s">
        <v>2445</v>
      </c>
    </row>
    <row r="187" spans="1:65" s="2" customFormat="1" ht="48" customHeight="1">
      <c r="A187" s="36"/>
      <c r="B187" s="37"/>
      <c r="C187" s="194" t="s">
        <v>373</v>
      </c>
      <c r="D187" s="194" t="s">
        <v>155</v>
      </c>
      <c r="E187" s="195" t="s">
        <v>746</v>
      </c>
      <c r="F187" s="196" t="s">
        <v>747</v>
      </c>
      <c r="G187" s="197" t="s">
        <v>201</v>
      </c>
      <c r="H187" s="198">
        <v>4.8000000000000001E-2</v>
      </c>
      <c r="I187" s="199"/>
      <c r="J187" s="200">
        <f>ROUND(I187*H187,2)</f>
        <v>0</v>
      </c>
      <c r="K187" s="196" t="s">
        <v>159</v>
      </c>
      <c r="L187" s="41"/>
      <c r="M187" s="201" t="s">
        <v>20</v>
      </c>
      <c r="N187" s="202" t="s">
        <v>40</v>
      </c>
      <c r="O187" s="66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304</v>
      </c>
      <c r="AT187" s="205" t="s">
        <v>155</v>
      </c>
      <c r="AU187" s="205" t="s">
        <v>78</v>
      </c>
      <c r="AY187" s="19" t="s">
        <v>153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9" t="s">
        <v>76</v>
      </c>
      <c r="BK187" s="206">
        <f>ROUND(I187*H187,2)</f>
        <v>0</v>
      </c>
      <c r="BL187" s="19" t="s">
        <v>304</v>
      </c>
      <c r="BM187" s="205" t="s">
        <v>2446</v>
      </c>
    </row>
    <row r="188" spans="1:65" s="2" customFormat="1" ht="48" customHeight="1">
      <c r="A188" s="36"/>
      <c r="B188" s="37"/>
      <c r="C188" s="194" t="s">
        <v>377</v>
      </c>
      <c r="D188" s="194" t="s">
        <v>155</v>
      </c>
      <c r="E188" s="195" t="s">
        <v>750</v>
      </c>
      <c r="F188" s="196" t="s">
        <v>751</v>
      </c>
      <c r="G188" s="197" t="s">
        <v>201</v>
      </c>
      <c r="H188" s="198">
        <v>4.8000000000000001E-2</v>
      </c>
      <c r="I188" s="199"/>
      <c r="J188" s="200">
        <f>ROUND(I188*H188,2)</f>
        <v>0</v>
      </c>
      <c r="K188" s="196" t="s">
        <v>159</v>
      </c>
      <c r="L188" s="41"/>
      <c r="M188" s="201" t="s">
        <v>20</v>
      </c>
      <c r="N188" s="202" t="s">
        <v>40</v>
      </c>
      <c r="O188" s="66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304</v>
      </c>
      <c r="AT188" s="205" t="s">
        <v>155</v>
      </c>
      <c r="AU188" s="205" t="s">
        <v>78</v>
      </c>
      <c r="AY188" s="19" t="s">
        <v>153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9" t="s">
        <v>76</v>
      </c>
      <c r="BK188" s="206">
        <f>ROUND(I188*H188,2)</f>
        <v>0</v>
      </c>
      <c r="BL188" s="19" t="s">
        <v>304</v>
      </c>
      <c r="BM188" s="205" t="s">
        <v>2447</v>
      </c>
    </row>
    <row r="189" spans="1:65" s="12" customFormat="1" ht="22.9" customHeight="1">
      <c r="B189" s="178"/>
      <c r="C189" s="179"/>
      <c r="D189" s="180" t="s">
        <v>68</v>
      </c>
      <c r="E189" s="192" t="s">
        <v>1039</v>
      </c>
      <c r="F189" s="192" t="s">
        <v>1040</v>
      </c>
      <c r="G189" s="179"/>
      <c r="H189" s="179"/>
      <c r="I189" s="182"/>
      <c r="J189" s="193">
        <f>BK189</f>
        <v>0</v>
      </c>
      <c r="K189" s="179"/>
      <c r="L189" s="184"/>
      <c r="M189" s="185"/>
      <c r="N189" s="186"/>
      <c r="O189" s="186"/>
      <c r="P189" s="187">
        <f>SUM(P190:P292)</f>
        <v>0</v>
      </c>
      <c r="Q189" s="186"/>
      <c r="R189" s="187">
        <f>SUM(R190:R292)</f>
        <v>4.0998882526500004E-2</v>
      </c>
      <c r="S189" s="186"/>
      <c r="T189" s="188">
        <f>SUM(T190:T292)</f>
        <v>0</v>
      </c>
      <c r="AR189" s="189" t="s">
        <v>78</v>
      </c>
      <c r="AT189" s="190" t="s">
        <v>68</v>
      </c>
      <c r="AU189" s="190" t="s">
        <v>76</v>
      </c>
      <c r="AY189" s="189" t="s">
        <v>153</v>
      </c>
      <c r="BK189" s="191">
        <f>SUM(BK190:BK292)</f>
        <v>0</v>
      </c>
    </row>
    <row r="190" spans="1:65" s="2" customFormat="1" ht="36" customHeight="1">
      <c r="A190" s="36"/>
      <c r="B190" s="37"/>
      <c r="C190" s="194" t="s">
        <v>389</v>
      </c>
      <c r="D190" s="194" t="s">
        <v>155</v>
      </c>
      <c r="E190" s="195" t="s">
        <v>2448</v>
      </c>
      <c r="F190" s="196" t="s">
        <v>2449</v>
      </c>
      <c r="G190" s="197" t="s">
        <v>208</v>
      </c>
      <c r="H190" s="198">
        <v>28.727</v>
      </c>
      <c r="I190" s="199"/>
      <c r="J190" s="200">
        <f>ROUND(I190*H190,2)</f>
        <v>0</v>
      </c>
      <c r="K190" s="196" t="s">
        <v>159</v>
      </c>
      <c r="L190" s="41"/>
      <c r="M190" s="201" t="s">
        <v>20</v>
      </c>
      <c r="N190" s="202" t="s">
        <v>40</v>
      </c>
      <c r="O190" s="66"/>
      <c r="P190" s="203">
        <f>O190*H190</f>
        <v>0</v>
      </c>
      <c r="Q190" s="203">
        <v>2.2087500000000002E-5</v>
      </c>
      <c r="R190" s="203">
        <f>Q190*H190</f>
        <v>6.3450761250000002E-4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304</v>
      </c>
      <c r="AT190" s="205" t="s">
        <v>155</v>
      </c>
      <c r="AU190" s="205" t="s">
        <v>78</v>
      </c>
      <c r="AY190" s="19" t="s">
        <v>153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9" t="s">
        <v>76</v>
      </c>
      <c r="BK190" s="206">
        <f>ROUND(I190*H190,2)</f>
        <v>0</v>
      </c>
      <c r="BL190" s="19" t="s">
        <v>304</v>
      </c>
      <c r="BM190" s="205" t="s">
        <v>2450</v>
      </c>
    </row>
    <row r="191" spans="1:65" s="13" customFormat="1" ht="11.25">
      <c r="B191" s="207"/>
      <c r="C191" s="208"/>
      <c r="D191" s="209" t="s">
        <v>162</v>
      </c>
      <c r="E191" s="210" t="s">
        <v>20</v>
      </c>
      <c r="F191" s="211" t="s">
        <v>2430</v>
      </c>
      <c r="G191" s="208"/>
      <c r="H191" s="210" t="s">
        <v>20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162</v>
      </c>
      <c r="AU191" s="217" t="s">
        <v>78</v>
      </c>
      <c r="AV191" s="13" t="s">
        <v>76</v>
      </c>
      <c r="AW191" s="13" t="s">
        <v>31</v>
      </c>
      <c r="AX191" s="13" t="s">
        <v>69</v>
      </c>
      <c r="AY191" s="217" t="s">
        <v>153</v>
      </c>
    </row>
    <row r="192" spans="1:65" s="13" customFormat="1" ht="11.25">
      <c r="B192" s="207"/>
      <c r="C192" s="208"/>
      <c r="D192" s="209" t="s">
        <v>162</v>
      </c>
      <c r="E192" s="210" t="s">
        <v>20</v>
      </c>
      <c r="F192" s="211" t="s">
        <v>2431</v>
      </c>
      <c r="G192" s="208"/>
      <c r="H192" s="210" t="s">
        <v>20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162</v>
      </c>
      <c r="AU192" s="217" t="s">
        <v>78</v>
      </c>
      <c r="AV192" s="13" t="s">
        <v>76</v>
      </c>
      <c r="AW192" s="13" t="s">
        <v>31</v>
      </c>
      <c r="AX192" s="13" t="s">
        <v>69</v>
      </c>
      <c r="AY192" s="217" t="s">
        <v>153</v>
      </c>
    </row>
    <row r="193" spans="1:65" s="14" customFormat="1" ht="11.25">
      <c r="B193" s="218"/>
      <c r="C193" s="219"/>
      <c r="D193" s="209" t="s">
        <v>162</v>
      </c>
      <c r="E193" s="220" t="s">
        <v>20</v>
      </c>
      <c r="F193" s="221" t="s">
        <v>2451</v>
      </c>
      <c r="G193" s="219"/>
      <c r="H193" s="222">
        <v>14.742000000000001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162</v>
      </c>
      <c r="AU193" s="228" t="s">
        <v>78</v>
      </c>
      <c r="AV193" s="14" t="s">
        <v>78</v>
      </c>
      <c r="AW193" s="14" t="s">
        <v>31</v>
      </c>
      <c r="AX193" s="14" t="s">
        <v>69</v>
      </c>
      <c r="AY193" s="228" t="s">
        <v>153</v>
      </c>
    </row>
    <row r="194" spans="1:65" s="13" customFormat="1" ht="11.25">
      <c r="B194" s="207"/>
      <c r="C194" s="208"/>
      <c r="D194" s="209" t="s">
        <v>162</v>
      </c>
      <c r="E194" s="210" t="s">
        <v>20</v>
      </c>
      <c r="F194" s="211" t="s">
        <v>2433</v>
      </c>
      <c r="G194" s="208"/>
      <c r="H194" s="210" t="s">
        <v>20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162</v>
      </c>
      <c r="AU194" s="217" t="s">
        <v>78</v>
      </c>
      <c r="AV194" s="13" t="s">
        <v>76</v>
      </c>
      <c r="AW194" s="13" t="s">
        <v>31</v>
      </c>
      <c r="AX194" s="13" t="s">
        <v>69</v>
      </c>
      <c r="AY194" s="217" t="s">
        <v>153</v>
      </c>
    </row>
    <row r="195" spans="1:65" s="13" customFormat="1" ht="11.25">
      <c r="B195" s="207"/>
      <c r="C195" s="208"/>
      <c r="D195" s="209" t="s">
        <v>162</v>
      </c>
      <c r="E195" s="210" t="s">
        <v>20</v>
      </c>
      <c r="F195" s="211" t="s">
        <v>2434</v>
      </c>
      <c r="G195" s="208"/>
      <c r="H195" s="210" t="s">
        <v>20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162</v>
      </c>
      <c r="AU195" s="217" t="s">
        <v>78</v>
      </c>
      <c r="AV195" s="13" t="s">
        <v>76</v>
      </c>
      <c r="AW195" s="13" t="s">
        <v>31</v>
      </c>
      <c r="AX195" s="13" t="s">
        <v>69</v>
      </c>
      <c r="AY195" s="217" t="s">
        <v>153</v>
      </c>
    </row>
    <row r="196" spans="1:65" s="14" customFormat="1" ht="11.25">
      <c r="B196" s="218"/>
      <c r="C196" s="219"/>
      <c r="D196" s="209" t="s">
        <v>162</v>
      </c>
      <c r="E196" s="220" t="s">
        <v>20</v>
      </c>
      <c r="F196" s="221" t="s">
        <v>2452</v>
      </c>
      <c r="G196" s="219"/>
      <c r="H196" s="222">
        <v>6.6139999999999999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162</v>
      </c>
      <c r="AU196" s="228" t="s">
        <v>78</v>
      </c>
      <c r="AV196" s="14" t="s">
        <v>78</v>
      </c>
      <c r="AW196" s="14" t="s">
        <v>31</v>
      </c>
      <c r="AX196" s="14" t="s">
        <v>69</v>
      </c>
      <c r="AY196" s="228" t="s">
        <v>153</v>
      </c>
    </row>
    <row r="197" spans="1:65" s="13" customFormat="1" ht="11.25">
      <c r="B197" s="207"/>
      <c r="C197" s="208"/>
      <c r="D197" s="209" t="s">
        <v>162</v>
      </c>
      <c r="E197" s="210" t="s">
        <v>20</v>
      </c>
      <c r="F197" s="211" t="s">
        <v>2453</v>
      </c>
      <c r="G197" s="208"/>
      <c r="H197" s="210" t="s">
        <v>20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162</v>
      </c>
      <c r="AU197" s="217" t="s">
        <v>78</v>
      </c>
      <c r="AV197" s="13" t="s">
        <v>76</v>
      </c>
      <c r="AW197" s="13" t="s">
        <v>31</v>
      </c>
      <c r="AX197" s="13" t="s">
        <v>69</v>
      </c>
      <c r="AY197" s="217" t="s">
        <v>153</v>
      </c>
    </row>
    <row r="198" spans="1:65" s="13" customFormat="1" ht="11.25">
      <c r="B198" s="207"/>
      <c r="C198" s="208"/>
      <c r="D198" s="209" t="s">
        <v>162</v>
      </c>
      <c r="E198" s="210" t="s">
        <v>20</v>
      </c>
      <c r="F198" s="211" t="s">
        <v>2431</v>
      </c>
      <c r="G198" s="208"/>
      <c r="H198" s="210" t="s">
        <v>20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162</v>
      </c>
      <c r="AU198" s="217" t="s">
        <v>78</v>
      </c>
      <c r="AV198" s="13" t="s">
        <v>76</v>
      </c>
      <c r="AW198" s="13" t="s">
        <v>31</v>
      </c>
      <c r="AX198" s="13" t="s">
        <v>69</v>
      </c>
      <c r="AY198" s="217" t="s">
        <v>153</v>
      </c>
    </row>
    <row r="199" spans="1:65" s="14" customFormat="1" ht="11.25">
      <c r="B199" s="218"/>
      <c r="C199" s="219"/>
      <c r="D199" s="209" t="s">
        <v>162</v>
      </c>
      <c r="E199" s="220" t="s">
        <v>20</v>
      </c>
      <c r="F199" s="221" t="s">
        <v>2454</v>
      </c>
      <c r="G199" s="219"/>
      <c r="H199" s="222">
        <v>7.3710000000000004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162</v>
      </c>
      <c r="AU199" s="228" t="s">
        <v>78</v>
      </c>
      <c r="AV199" s="14" t="s">
        <v>78</v>
      </c>
      <c r="AW199" s="14" t="s">
        <v>31</v>
      </c>
      <c r="AX199" s="14" t="s">
        <v>69</v>
      </c>
      <c r="AY199" s="228" t="s">
        <v>153</v>
      </c>
    </row>
    <row r="200" spans="1:65" s="16" customFormat="1" ht="11.25">
      <c r="B200" s="240"/>
      <c r="C200" s="241"/>
      <c r="D200" s="209" t="s">
        <v>162</v>
      </c>
      <c r="E200" s="242" t="s">
        <v>20</v>
      </c>
      <c r="F200" s="243" t="s">
        <v>176</v>
      </c>
      <c r="G200" s="241"/>
      <c r="H200" s="244">
        <v>28.727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162</v>
      </c>
      <c r="AU200" s="250" t="s">
        <v>78</v>
      </c>
      <c r="AV200" s="16" t="s">
        <v>160</v>
      </c>
      <c r="AW200" s="16" t="s">
        <v>31</v>
      </c>
      <c r="AX200" s="16" t="s">
        <v>76</v>
      </c>
      <c r="AY200" s="250" t="s">
        <v>153</v>
      </c>
    </row>
    <row r="201" spans="1:65" s="2" customFormat="1" ht="24" customHeight="1">
      <c r="A201" s="36"/>
      <c r="B201" s="37"/>
      <c r="C201" s="194" t="s">
        <v>393</v>
      </c>
      <c r="D201" s="194" t="s">
        <v>155</v>
      </c>
      <c r="E201" s="195" t="s">
        <v>2455</v>
      </c>
      <c r="F201" s="196" t="s">
        <v>2456</v>
      </c>
      <c r="G201" s="197" t="s">
        <v>208</v>
      </c>
      <c r="H201" s="198">
        <v>28.727</v>
      </c>
      <c r="I201" s="199"/>
      <c r="J201" s="200">
        <f>ROUND(I201*H201,2)</f>
        <v>0</v>
      </c>
      <c r="K201" s="196" t="s">
        <v>159</v>
      </c>
      <c r="L201" s="41"/>
      <c r="M201" s="201" t="s">
        <v>20</v>
      </c>
      <c r="N201" s="202" t="s">
        <v>40</v>
      </c>
      <c r="O201" s="66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304</v>
      </c>
      <c r="AT201" s="205" t="s">
        <v>155</v>
      </c>
      <c r="AU201" s="205" t="s">
        <v>78</v>
      </c>
      <c r="AY201" s="19" t="s">
        <v>153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9" t="s">
        <v>76</v>
      </c>
      <c r="BK201" s="206">
        <f>ROUND(I201*H201,2)</f>
        <v>0</v>
      </c>
      <c r="BL201" s="19" t="s">
        <v>304</v>
      </c>
      <c r="BM201" s="205" t="s">
        <v>2457</v>
      </c>
    </row>
    <row r="202" spans="1:65" s="13" customFormat="1" ht="11.25">
      <c r="B202" s="207"/>
      <c r="C202" s="208"/>
      <c r="D202" s="209" t="s">
        <v>162</v>
      </c>
      <c r="E202" s="210" t="s">
        <v>20</v>
      </c>
      <c r="F202" s="211" t="s">
        <v>2430</v>
      </c>
      <c r="G202" s="208"/>
      <c r="H202" s="210" t="s">
        <v>20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162</v>
      </c>
      <c r="AU202" s="217" t="s">
        <v>78</v>
      </c>
      <c r="AV202" s="13" t="s">
        <v>76</v>
      </c>
      <c r="AW202" s="13" t="s">
        <v>31</v>
      </c>
      <c r="AX202" s="13" t="s">
        <v>69</v>
      </c>
      <c r="AY202" s="217" t="s">
        <v>153</v>
      </c>
    </row>
    <row r="203" spans="1:65" s="13" customFormat="1" ht="11.25">
      <c r="B203" s="207"/>
      <c r="C203" s="208"/>
      <c r="D203" s="209" t="s">
        <v>162</v>
      </c>
      <c r="E203" s="210" t="s">
        <v>20</v>
      </c>
      <c r="F203" s="211" t="s">
        <v>2431</v>
      </c>
      <c r="G203" s="208"/>
      <c r="H203" s="210" t="s">
        <v>20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162</v>
      </c>
      <c r="AU203" s="217" t="s">
        <v>78</v>
      </c>
      <c r="AV203" s="13" t="s">
        <v>76</v>
      </c>
      <c r="AW203" s="13" t="s">
        <v>31</v>
      </c>
      <c r="AX203" s="13" t="s">
        <v>69</v>
      </c>
      <c r="AY203" s="217" t="s">
        <v>153</v>
      </c>
    </row>
    <row r="204" spans="1:65" s="14" customFormat="1" ht="11.25">
      <c r="B204" s="218"/>
      <c r="C204" s="219"/>
      <c r="D204" s="209" t="s">
        <v>162</v>
      </c>
      <c r="E204" s="220" t="s">
        <v>20</v>
      </c>
      <c r="F204" s="221" t="s">
        <v>2451</v>
      </c>
      <c r="G204" s="219"/>
      <c r="H204" s="222">
        <v>14.742000000000001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162</v>
      </c>
      <c r="AU204" s="228" t="s">
        <v>78</v>
      </c>
      <c r="AV204" s="14" t="s">
        <v>78</v>
      </c>
      <c r="AW204" s="14" t="s">
        <v>31</v>
      </c>
      <c r="AX204" s="14" t="s">
        <v>69</v>
      </c>
      <c r="AY204" s="228" t="s">
        <v>153</v>
      </c>
    </row>
    <row r="205" spans="1:65" s="13" customFormat="1" ht="11.25">
      <c r="B205" s="207"/>
      <c r="C205" s="208"/>
      <c r="D205" s="209" t="s">
        <v>162</v>
      </c>
      <c r="E205" s="210" t="s">
        <v>20</v>
      </c>
      <c r="F205" s="211" t="s">
        <v>2433</v>
      </c>
      <c r="G205" s="208"/>
      <c r="H205" s="210" t="s">
        <v>20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162</v>
      </c>
      <c r="AU205" s="217" t="s">
        <v>78</v>
      </c>
      <c r="AV205" s="13" t="s">
        <v>76</v>
      </c>
      <c r="AW205" s="13" t="s">
        <v>31</v>
      </c>
      <c r="AX205" s="13" t="s">
        <v>69</v>
      </c>
      <c r="AY205" s="217" t="s">
        <v>153</v>
      </c>
    </row>
    <row r="206" spans="1:65" s="13" customFormat="1" ht="11.25">
      <c r="B206" s="207"/>
      <c r="C206" s="208"/>
      <c r="D206" s="209" t="s">
        <v>162</v>
      </c>
      <c r="E206" s="210" t="s">
        <v>20</v>
      </c>
      <c r="F206" s="211" t="s">
        <v>2434</v>
      </c>
      <c r="G206" s="208"/>
      <c r="H206" s="210" t="s">
        <v>20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162</v>
      </c>
      <c r="AU206" s="217" t="s">
        <v>78</v>
      </c>
      <c r="AV206" s="13" t="s">
        <v>76</v>
      </c>
      <c r="AW206" s="13" t="s">
        <v>31</v>
      </c>
      <c r="AX206" s="13" t="s">
        <v>69</v>
      </c>
      <c r="AY206" s="217" t="s">
        <v>153</v>
      </c>
    </row>
    <row r="207" spans="1:65" s="14" customFormat="1" ht="11.25">
      <c r="B207" s="218"/>
      <c r="C207" s="219"/>
      <c r="D207" s="209" t="s">
        <v>162</v>
      </c>
      <c r="E207" s="220" t="s">
        <v>20</v>
      </c>
      <c r="F207" s="221" t="s">
        <v>2452</v>
      </c>
      <c r="G207" s="219"/>
      <c r="H207" s="222">
        <v>6.6139999999999999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162</v>
      </c>
      <c r="AU207" s="228" t="s">
        <v>78</v>
      </c>
      <c r="AV207" s="14" t="s">
        <v>78</v>
      </c>
      <c r="AW207" s="14" t="s">
        <v>31</v>
      </c>
      <c r="AX207" s="14" t="s">
        <v>69</v>
      </c>
      <c r="AY207" s="228" t="s">
        <v>153</v>
      </c>
    </row>
    <row r="208" spans="1:65" s="13" customFormat="1" ht="11.25">
      <c r="B208" s="207"/>
      <c r="C208" s="208"/>
      <c r="D208" s="209" t="s">
        <v>162</v>
      </c>
      <c r="E208" s="210" t="s">
        <v>20</v>
      </c>
      <c r="F208" s="211" t="s">
        <v>2453</v>
      </c>
      <c r="G208" s="208"/>
      <c r="H208" s="210" t="s">
        <v>20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162</v>
      </c>
      <c r="AU208" s="217" t="s">
        <v>78</v>
      </c>
      <c r="AV208" s="13" t="s">
        <v>76</v>
      </c>
      <c r="AW208" s="13" t="s">
        <v>31</v>
      </c>
      <c r="AX208" s="13" t="s">
        <v>69</v>
      </c>
      <c r="AY208" s="217" t="s">
        <v>153</v>
      </c>
    </row>
    <row r="209" spans="1:65" s="13" customFormat="1" ht="11.25">
      <c r="B209" s="207"/>
      <c r="C209" s="208"/>
      <c r="D209" s="209" t="s">
        <v>162</v>
      </c>
      <c r="E209" s="210" t="s">
        <v>20</v>
      </c>
      <c r="F209" s="211" t="s">
        <v>2431</v>
      </c>
      <c r="G209" s="208"/>
      <c r="H209" s="210" t="s">
        <v>20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162</v>
      </c>
      <c r="AU209" s="217" t="s">
        <v>78</v>
      </c>
      <c r="AV209" s="13" t="s">
        <v>76</v>
      </c>
      <c r="AW209" s="13" t="s">
        <v>31</v>
      </c>
      <c r="AX209" s="13" t="s">
        <v>69</v>
      </c>
      <c r="AY209" s="217" t="s">
        <v>153</v>
      </c>
    </row>
    <row r="210" spans="1:65" s="14" customFormat="1" ht="11.25">
      <c r="B210" s="218"/>
      <c r="C210" s="219"/>
      <c r="D210" s="209" t="s">
        <v>162</v>
      </c>
      <c r="E210" s="220" t="s">
        <v>20</v>
      </c>
      <c r="F210" s="221" t="s">
        <v>2454</v>
      </c>
      <c r="G210" s="219"/>
      <c r="H210" s="222">
        <v>7.3710000000000004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162</v>
      </c>
      <c r="AU210" s="228" t="s">
        <v>78</v>
      </c>
      <c r="AV210" s="14" t="s">
        <v>78</v>
      </c>
      <c r="AW210" s="14" t="s">
        <v>31</v>
      </c>
      <c r="AX210" s="14" t="s">
        <v>69</v>
      </c>
      <c r="AY210" s="228" t="s">
        <v>153</v>
      </c>
    </row>
    <row r="211" spans="1:65" s="16" customFormat="1" ht="11.25">
      <c r="B211" s="240"/>
      <c r="C211" s="241"/>
      <c r="D211" s="209" t="s">
        <v>162</v>
      </c>
      <c r="E211" s="242" t="s">
        <v>20</v>
      </c>
      <c r="F211" s="243" t="s">
        <v>176</v>
      </c>
      <c r="G211" s="241"/>
      <c r="H211" s="244">
        <v>28.727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162</v>
      </c>
      <c r="AU211" s="250" t="s">
        <v>78</v>
      </c>
      <c r="AV211" s="16" t="s">
        <v>160</v>
      </c>
      <c r="AW211" s="16" t="s">
        <v>31</v>
      </c>
      <c r="AX211" s="16" t="s">
        <v>76</v>
      </c>
      <c r="AY211" s="250" t="s">
        <v>153</v>
      </c>
    </row>
    <row r="212" spans="1:65" s="2" customFormat="1" ht="24" customHeight="1">
      <c r="A212" s="36"/>
      <c r="B212" s="37"/>
      <c r="C212" s="194" t="s">
        <v>400</v>
      </c>
      <c r="D212" s="194" t="s">
        <v>155</v>
      </c>
      <c r="E212" s="195" t="s">
        <v>2458</v>
      </c>
      <c r="F212" s="196" t="s">
        <v>2459</v>
      </c>
      <c r="G212" s="197" t="s">
        <v>208</v>
      </c>
      <c r="H212" s="198">
        <v>28.727</v>
      </c>
      <c r="I212" s="199"/>
      <c r="J212" s="200">
        <f>ROUND(I212*H212,2)</f>
        <v>0</v>
      </c>
      <c r="K212" s="196" t="s">
        <v>159</v>
      </c>
      <c r="L212" s="41"/>
      <c r="M212" s="201" t="s">
        <v>20</v>
      </c>
      <c r="N212" s="202" t="s">
        <v>40</v>
      </c>
      <c r="O212" s="66"/>
      <c r="P212" s="203">
        <f>O212*H212</f>
        <v>0</v>
      </c>
      <c r="Q212" s="203">
        <v>1.09232E-4</v>
      </c>
      <c r="R212" s="203">
        <f>Q212*H212</f>
        <v>3.1379076640000001E-3</v>
      </c>
      <c r="S212" s="203">
        <v>0</v>
      </c>
      <c r="T212" s="20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304</v>
      </c>
      <c r="AT212" s="205" t="s">
        <v>155</v>
      </c>
      <c r="AU212" s="205" t="s">
        <v>78</v>
      </c>
      <c r="AY212" s="19" t="s">
        <v>153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9" t="s">
        <v>76</v>
      </c>
      <c r="BK212" s="206">
        <f>ROUND(I212*H212,2)</f>
        <v>0</v>
      </c>
      <c r="BL212" s="19" t="s">
        <v>304</v>
      </c>
      <c r="BM212" s="205" t="s">
        <v>2460</v>
      </c>
    </row>
    <row r="213" spans="1:65" s="13" customFormat="1" ht="11.25">
      <c r="B213" s="207"/>
      <c r="C213" s="208"/>
      <c r="D213" s="209" t="s">
        <v>162</v>
      </c>
      <c r="E213" s="210" t="s">
        <v>20</v>
      </c>
      <c r="F213" s="211" t="s">
        <v>2430</v>
      </c>
      <c r="G213" s="208"/>
      <c r="H213" s="210" t="s">
        <v>20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162</v>
      </c>
      <c r="AU213" s="217" t="s">
        <v>78</v>
      </c>
      <c r="AV213" s="13" t="s">
        <v>76</v>
      </c>
      <c r="AW213" s="13" t="s">
        <v>31</v>
      </c>
      <c r="AX213" s="13" t="s">
        <v>69</v>
      </c>
      <c r="AY213" s="217" t="s">
        <v>153</v>
      </c>
    </row>
    <row r="214" spans="1:65" s="13" customFormat="1" ht="11.25">
      <c r="B214" s="207"/>
      <c r="C214" s="208"/>
      <c r="D214" s="209" t="s">
        <v>162</v>
      </c>
      <c r="E214" s="210" t="s">
        <v>20</v>
      </c>
      <c r="F214" s="211" t="s">
        <v>2431</v>
      </c>
      <c r="G214" s="208"/>
      <c r="H214" s="210" t="s">
        <v>20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162</v>
      </c>
      <c r="AU214" s="217" t="s">
        <v>78</v>
      </c>
      <c r="AV214" s="13" t="s">
        <v>76</v>
      </c>
      <c r="AW214" s="13" t="s">
        <v>31</v>
      </c>
      <c r="AX214" s="13" t="s">
        <v>69</v>
      </c>
      <c r="AY214" s="217" t="s">
        <v>153</v>
      </c>
    </row>
    <row r="215" spans="1:65" s="14" customFormat="1" ht="11.25">
      <c r="B215" s="218"/>
      <c r="C215" s="219"/>
      <c r="D215" s="209" t="s">
        <v>162</v>
      </c>
      <c r="E215" s="220" t="s">
        <v>20</v>
      </c>
      <c r="F215" s="221" t="s">
        <v>2451</v>
      </c>
      <c r="G215" s="219"/>
      <c r="H215" s="222">
        <v>14.742000000000001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162</v>
      </c>
      <c r="AU215" s="228" t="s">
        <v>78</v>
      </c>
      <c r="AV215" s="14" t="s">
        <v>78</v>
      </c>
      <c r="AW215" s="14" t="s">
        <v>31</v>
      </c>
      <c r="AX215" s="14" t="s">
        <v>69</v>
      </c>
      <c r="AY215" s="228" t="s">
        <v>153</v>
      </c>
    </row>
    <row r="216" spans="1:65" s="13" customFormat="1" ht="11.25">
      <c r="B216" s="207"/>
      <c r="C216" s="208"/>
      <c r="D216" s="209" t="s">
        <v>162</v>
      </c>
      <c r="E216" s="210" t="s">
        <v>20</v>
      </c>
      <c r="F216" s="211" t="s">
        <v>2433</v>
      </c>
      <c r="G216" s="208"/>
      <c r="H216" s="210" t="s">
        <v>20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162</v>
      </c>
      <c r="AU216" s="217" t="s">
        <v>78</v>
      </c>
      <c r="AV216" s="13" t="s">
        <v>76</v>
      </c>
      <c r="AW216" s="13" t="s">
        <v>31</v>
      </c>
      <c r="AX216" s="13" t="s">
        <v>69</v>
      </c>
      <c r="AY216" s="217" t="s">
        <v>153</v>
      </c>
    </row>
    <row r="217" spans="1:65" s="13" customFormat="1" ht="11.25">
      <c r="B217" s="207"/>
      <c r="C217" s="208"/>
      <c r="D217" s="209" t="s">
        <v>162</v>
      </c>
      <c r="E217" s="210" t="s">
        <v>20</v>
      </c>
      <c r="F217" s="211" t="s">
        <v>2434</v>
      </c>
      <c r="G217" s="208"/>
      <c r="H217" s="210" t="s">
        <v>20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162</v>
      </c>
      <c r="AU217" s="217" t="s">
        <v>78</v>
      </c>
      <c r="AV217" s="13" t="s">
        <v>76</v>
      </c>
      <c r="AW217" s="13" t="s">
        <v>31</v>
      </c>
      <c r="AX217" s="13" t="s">
        <v>69</v>
      </c>
      <c r="AY217" s="217" t="s">
        <v>153</v>
      </c>
    </row>
    <row r="218" spans="1:65" s="14" customFormat="1" ht="11.25">
      <c r="B218" s="218"/>
      <c r="C218" s="219"/>
      <c r="D218" s="209" t="s">
        <v>162</v>
      </c>
      <c r="E218" s="220" t="s">
        <v>20</v>
      </c>
      <c r="F218" s="221" t="s">
        <v>2452</v>
      </c>
      <c r="G218" s="219"/>
      <c r="H218" s="222">
        <v>6.6139999999999999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162</v>
      </c>
      <c r="AU218" s="228" t="s">
        <v>78</v>
      </c>
      <c r="AV218" s="14" t="s">
        <v>78</v>
      </c>
      <c r="AW218" s="14" t="s">
        <v>31</v>
      </c>
      <c r="AX218" s="14" t="s">
        <v>69</v>
      </c>
      <c r="AY218" s="228" t="s">
        <v>153</v>
      </c>
    </row>
    <row r="219" spans="1:65" s="13" customFormat="1" ht="11.25">
      <c r="B219" s="207"/>
      <c r="C219" s="208"/>
      <c r="D219" s="209" t="s">
        <v>162</v>
      </c>
      <c r="E219" s="210" t="s">
        <v>20</v>
      </c>
      <c r="F219" s="211" t="s">
        <v>2453</v>
      </c>
      <c r="G219" s="208"/>
      <c r="H219" s="210" t="s">
        <v>20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162</v>
      </c>
      <c r="AU219" s="217" t="s">
        <v>78</v>
      </c>
      <c r="AV219" s="13" t="s">
        <v>76</v>
      </c>
      <c r="AW219" s="13" t="s">
        <v>31</v>
      </c>
      <c r="AX219" s="13" t="s">
        <v>69</v>
      </c>
      <c r="AY219" s="217" t="s">
        <v>153</v>
      </c>
    </row>
    <row r="220" spans="1:65" s="13" customFormat="1" ht="11.25">
      <c r="B220" s="207"/>
      <c r="C220" s="208"/>
      <c r="D220" s="209" t="s">
        <v>162</v>
      </c>
      <c r="E220" s="210" t="s">
        <v>20</v>
      </c>
      <c r="F220" s="211" t="s">
        <v>2431</v>
      </c>
      <c r="G220" s="208"/>
      <c r="H220" s="210" t="s">
        <v>20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162</v>
      </c>
      <c r="AU220" s="217" t="s">
        <v>78</v>
      </c>
      <c r="AV220" s="13" t="s">
        <v>76</v>
      </c>
      <c r="AW220" s="13" t="s">
        <v>31</v>
      </c>
      <c r="AX220" s="13" t="s">
        <v>69</v>
      </c>
      <c r="AY220" s="217" t="s">
        <v>153</v>
      </c>
    </row>
    <row r="221" spans="1:65" s="14" customFormat="1" ht="11.25">
      <c r="B221" s="218"/>
      <c r="C221" s="219"/>
      <c r="D221" s="209" t="s">
        <v>162</v>
      </c>
      <c r="E221" s="220" t="s">
        <v>20</v>
      </c>
      <c r="F221" s="221" t="s">
        <v>2454</v>
      </c>
      <c r="G221" s="219"/>
      <c r="H221" s="222">
        <v>7.3710000000000004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162</v>
      </c>
      <c r="AU221" s="228" t="s">
        <v>78</v>
      </c>
      <c r="AV221" s="14" t="s">
        <v>78</v>
      </c>
      <c r="AW221" s="14" t="s">
        <v>31</v>
      </c>
      <c r="AX221" s="14" t="s">
        <v>69</v>
      </c>
      <c r="AY221" s="228" t="s">
        <v>153</v>
      </c>
    </row>
    <row r="222" spans="1:65" s="16" customFormat="1" ht="11.25">
      <c r="B222" s="240"/>
      <c r="C222" s="241"/>
      <c r="D222" s="209" t="s">
        <v>162</v>
      </c>
      <c r="E222" s="242" t="s">
        <v>20</v>
      </c>
      <c r="F222" s="243" t="s">
        <v>176</v>
      </c>
      <c r="G222" s="241"/>
      <c r="H222" s="244">
        <v>28.727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162</v>
      </c>
      <c r="AU222" s="250" t="s">
        <v>78</v>
      </c>
      <c r="AV222" s="16" t="s">
        <v>160</v>
      </c>
      <c r="AW222" s="16" t="s">
        <v>31</v>
      </c>
      <c r="AX222" s="16" t="s">
        <v>76</v>
      </c>
      <c r="AY222" s="250" t="s">
        <v>153</v>
      </c>
    </row>
    <row r="223" spans="1:65" s="2" customFormat="1" ht="24" customHeight="1">
      <c r="A223" s="36"/>
      <c r="B223" s="37"/>
      <c r="C223" s="194" t="s">
        <v>405</v>
      </c>
      <c r="D223" s="194" t="s">
        <v>155</v>
      </c>
      <c r="E223" s="195" t="s">
        <v>2461</v>
      </c>
      <c r="F223" s="196" t="s">
        <v>2462</v>
      </c>
      <c r="G223" s="197" t="s">
        <v>208</v>
      </c>
      <c r="H223" s="198">
        <v>28.727</v>
      </c>
      <c r="I223" s="199"/>
      <c r="J223" s="200">
        <f>ROUND(I223*H223,2)</f>
        <v>0</v>
      </c>
      <c r="K223" s="196" t="s">
        <v>159</v>
      </c>
      <c r="L223" s="41"/>
      <c r="M223" s="201" t="s">
        <v>20</v>
      </c>
      <c r="N223" s="202" t="s">
        <v>40</v>
      </c>
      <c r="O223" s="66"/>
      <c r="P223" s="203">
        <f>O223*H223</f>
        <v>0</v>
      </c>
      <c r="Q223" s="203">
        <v>1.6699999999999999E-4</v>
      </c>
      <c r="R223" s="203">
        <f>Q223*H223</f>
        <v>4.7974089999999999E-3</v>
      </c>
      <c r="S223" s="203">
        <v>0</v>
      </c>
      <c r="T223" s="20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5" t="s">
        <v>304</v>
      </c>
      <c r="AT223" s="205" t="s">
        <v>155</v>
      </c>
      <c r="AU223" s="205" t="s">
        <v>78</v>
      </c>
      <c r="AY223" s="19" t="s">
        <v>153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9" t="s">
        <v>76</v>
      </c>
      <c r="BK223" s="206">
        <f>ROUND(I223*H223,2)</f>
        <v>0</v>
      </c>
      <c r="BL223" s="19" t="s">
        <v>304</v>
      </c>
      <c r="BM223" s="205" t="s">
        <v>2463</v>
      </c>
    </row>
    <row r="224" spans="1:65" s="13" customFormat="1" ht="11.25">
      <c r="B224" s="207"/>
      <c r="C224" s="208"/>
      <c r="D224" s="209" t="s">
        <v>162</v>
      </c>
      <c r="E224" s="210" t="s">
        <v>20</v>
      </c>
      <c r="F224" s="211" t="s">
        <v>2430</v>
      </c>
      <c r="G224" s="208"/>
      <c r="H224" s="210" t="s">
        <v>20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162</v>
      </c>
      <c r="AU224" s="217" t="s">
        <v>78</v>
      </c>
      <c r="AV224" s="13" t="s">
        <v>76</v>
      </c>
      <c r="AW224" s="13" t="s">
        <v>31</v>
      </c>
      <c r="AX224" s="13" t="s">
        <v>69</v>
      </c>
      <c r="AY224" s="217" t="s">
        <v>153</v>
      </c>
    </row>
    <row r="225" spans="1:65" s="13" customFormat="1" ht="11.25">
      <c r="B225" s="207"/>
      <c r="C225" s="208"/>
      <c r="D225" s="209" t="s">
        <v>162</v>
      </c>
      <c r="E225" s="210" t="s">
        <v>20</v>
      </c>
      <c r="F225" s="211" t="s">
        <v>2431</v>
      </c>
      <c r="G225" s="208"/>
      <c r="H225" s="210" t="s">
        <v>20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162</v>
      </c>
      <c r="AU225" s="217" t="s">
        <v>78</v>
      </c>
      <c r="AV225" s="13" t="s">
        <v>76</v>
      </c>
      <c r="AW225" s="13" t="s">
        <v>31</v>
      </c>
      <c r="AX225" s="13" t="s">
        <v>69</v>
      </c>
      <c r="AY225" s="217" t="s">
        <v>153</v>
      </c>
    </row>
    <row r="226" spans="1:65" s="14" customFormat="1" ht="11.25">
      <c r="B226" s="218"/>
      <c r="C226" s="219"/>
      <c r="D226" s="209" t="s">
        <v>162</v>
      </c>
      <c r="E226" s="220" t="s">
        <v>20</v>
      </c>
      <c r="F226" s="221" t="s">
        <v>2451</v>
      </c>
      <c r="G226" s="219"/>
      <c r="H226" s="222">
        <v>14.742000000000001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162</v>
      </c>
      <c r="AU226" s="228" t="s">
        <v>78</v>
      </c>
      <c r="AV226" s="14" t="s">
        <v>78</v>
      </c>
      <c r="AW226" s="14" t="s">
        <v>31</v>
      </c>
      <c r="AX226" s="14" t="s">
        <v>69</v>
      </c>
      <c r="AY226" s="228" t="s">
        <v>153</v>
      </c>
    </row>
    <row r="227" spans="1:65" s="13" customFormat="1" ht="11.25">
      <c r="B227" s="207"/>
      <c r="C227" s="208"/>
      <c r="D227" s="209" t="s">
        <v>162</v>
      </c>
      <c r="E227" s="210" t="s">
        <v>20</v>
      </c>
      <c r="F227" s="211" t="s">
        <v>2433</v>
      </c>
      <c r="G227" s="208"/>
      <c r="H227" s="210" t="s">
        <v>20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162</v>
      </c>
      <c r="AU227" s="217" t="s">
        <v>78</v>
      </c>
      <c r="AV227" s="13" t="s">
        <v>76</v>
      </c>
      <c r="AW227" s="13" t="s">
        <v>31</v>
      </c>
      <c r="AX227" s="13" t="s">
        <v>69</v>
      </c>
      <c r="AY227" s="217" t="s">
        <v>153</v>
      </c>
    </row>
    <row r="228" spans="1:65" s="13" customFormat="1" ht="11.25">
      <c r="B228" s="207"/>
      <c r="C228" s="208"/>
      <c r="D228" s="209" t="s">
        <v>162</v>
      </c>
      <c r="E228" s="210" t="s">
        <v>20</v>
      </c>
      <c r="F228" s="211" t="s">
        <v>2434</v>
      </c>
      <c r="G228" s="208"/>
      <c r="H228" s="210" t="s">
        <v>20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162</v>
      </c>
      <c r="AU228" s="217" t="s">
        <v>78</v>
      </c>
      <c r="AV228" s="13" t="s">
        <v>76</v>
      </c>
      <c r="AW228" s="13" t="s">
        <v>31</v>
      </c>
      <c r="AX228" s="13" t="s">
        <v>69</v>
      </c>
      <c r="AY228" s="217" t="s">
        <v>153</v>
      </c>
    </row>
    <row r="229" spans="1:65" s="14" customFormat="1" ht="11.25">
      <c r="B229" s="218"/>
      <c r="C229" s="219"/>
      <c r="D229" s="209" t="s">
        <v>162</v>
      </c>
      <c r="E229" s="220" t="s">
        <v>20</v>
      </c>
      <c r="F229" s="221" t="s">
        <v>2452</v>
      </c>
      <c r="G229" s="219"/>
      <c r="H229" s="222">
        <v>6.6139999999999999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162</v>
      </c>
      <c r="AU229" s="228" t="s">
        <v>78</v>
      </c>
      <c r="AV229" s="14" t="s">
        <v>78</v>
      </c>
      <c r="AW229" s="14" t="s">
        <v>31</v>
      </c>
      <c r="AX229" s="14" t="s">
        <v>69</v>
      </c>
      <c r="AY229" s="228" t="s">
        <v>153</v>
      </c>
    </row>
    <row r="230" spans="1:65" s="13" customFormat="1" ht="11.25">
      <c r="B230" s="207"/>
      <c r="C230" s="208"/>
      <c r="D230" s="209" t="s">
        <v>162</v>
      </c>
      <c r="E230" s="210" t="s">
        <v>20</v>
      </c>
      <c r="F230" s="211" t="s">
        <v>2453</v>
      </c>
      <c r="G230" s="208"/>
      <c r="H230" s="210" t="s">
        <v>20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162</v>
      </c>
      <c r="AU230" s="217" t="s">
        <v>78</v>
      </c>
      <c r="AV230" s="13" t="s">
        <v>76</v>
      </c>
      <c r="AW230" s="13" t="s">
        <v>31</v>
      </c>
      <c r="AX230" s="13" t="s">
        <v>69</v>
      </c>
      <c r="AY230" s="217" t="s">
        <v>153</v>
      </c>
    </row>
    <row r="231" spans="1:65" s="13" customFormat="1" ht="11.25">
      <c r="B231" s="207"/>
      <c r="C231" s="208"/>
      <c r="D231" s="209" t="s">
        <v>162</v>
      </c>
      <c r="E231" s="210" t="s">
        <v>20</v>
      </c>
      <c r="F231" s="211" t="s">
        <v>2431</v>
      </c>
      <c r="G231" s="208"/>
      <c r="H231" s="210" t="s">
        <v>20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162</v>
      </c>
      <c r="AU231" s="217" t="s">
        <v>78</v>
      </c>
      <c r="AV231" s="13" t="s">
        <v>76</v>
      </c>
      <c r="AW231" s="13" t="s">
        <v>31</v>
      </c>
      <c r="AX231" s="13" t="s">
        <v>69</v>
      </c>
      <c r="AY231" s="217" t="s">
        <v>153</v>
      </c>
    </row>
    <row r="232" spans="1:65" s="14" customFormat="1" ht="11.25">
      <c r="B232" s="218"/>
      <c r="C232" s="219"/>
      <c r="D232" s="209" t="s">
        <v>162</v>
      </c>
      <c r="E232" s="220" t="s">
        <v>20</v>
      </c>
      <c r="F232" s="221" t="s">
        <v>2454</v>
      </c>
      <c r="G232" s="219"/>
      <c r="H232" s="222">
        <v>7.3710000000000004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162</v>
      </c>
      <c r="AU232" s="228" t="s">
        <v>78</v>
      </c>
      <c r="AV232" s="14" t="s">
        <v>78</v>
      </c>
      <c r="AW232" s="14" t="s">
        <v>31</v>
      </c>
      <c r="AX232" s="14" t="s">
        <v>69</v>
      </c>
      <c r="AY232" s="228" t="s">
        <v>153</v>
      </c>
    </row>
    <row r="233" spans="1:65" s="16" customFormat="1" ht="11.25">
      <c r="B233" s="240"/>
      <c r="C233" s="241"/>
      <c r="D233" s="209" t="s">
        <v>162</v>
      </c>
      <c r="E233" s="242" t="s">
        <v>20</v>
      </c>
      <c r="F233" s="243" t="s">
        <v>176</v>
      </c>
      <c r="G233" s="241"/>
      <c r="H233" s="244">
        <v>28.727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162</v>
      </c>
      <c r="AU233" s="250" t="s">
        <v>78</v>
      </c>
      <c r="AV233" s="16" t="s">
        <v>160</v>
      </c>
      <c r="AW233" s="16" t="s">
        <v>31</v>
      </c>
      <c r="AX233" s="16" t="s">
        <v>76</v>
      </c>
      <c r="AY233" s="250" t="s">
        <v>153</v>
      </c>
    </row>
    <row r="234" spans="1:65" s="2" customFormat="1" ht="24" customHeight="1">
      <c r="A234" s="36"/>
      <c r="B234" s="37"/>
      <c r="C234" s="194" t="s">
        <v>412</v>
      </c>
      <c r="D234" s="194" t="s">
        <v>155</v>
      </c>
      <c r="E234" s="195" t="s">
        <v>2464</v>
      </c>
      <c r="F234" s="196" t="s">
        <v>2465</v>
      </c>
      <c r="G234" s="197" t="s">
        <v>208</v>
      </c>
      <c r="H234" s="198">
        <v>28.727</v>
      </c>
      <c r="I234" s="199"/>
      <c r="J234" s="200">
        <f>ROUND(I234*H234,2)</f>
        <v>0</v>
      </c>
      <c r="K234" s="196" t="s">
        <v>159</v>
      </c>
      <c r="L234" s="41"/>
      <c r="M234" s="201" t="s">
        <v>20</v>
      </c>
      <c r="N234" s="202" t="s">
        <v>40</v>
      </c>
      <c r="O234" s="66"/>
      <c r="P234" s="203">
        <f>O234*H234</f>
        <v>0</v>
      </c>
      <c r="Q234" s="203">
        <v>1.6699999999999999E-4</v>
      </c>
      <c r="R234" s="203">
        <f>Q234*H234</f>
        <v>4.7974089999999999E-3</v>
      </c>
      <c r="S234" s="203">
        <v>0</v>
      </c>
      <c r="T234" s="20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5" t="s">
        <v>304</v>
      </c>
      <c r="AT234" s="205" t="s">
        <v>155</v>
      </c>
      <c r="AU234" s="205" t="s">
        <v>78</v>
      </c>
      <c r="AY234" s="19" t="s">
        <v>153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9" t="s">
        <v>76</v>
      </c>
      <c r="BK234" s="206">
        <f>ROUND(I234*H234,2)</f>
        <v>0</v>
      </c>
      <c r="BL234" s="19" t="s">
        <v>304</v>
      </c>
      <c r="BM234" s="205" t="s">
        <v>2466</v>
      </c>
    </row>
    <row r="235" spans="1:65" s="13" customFormat="1" ht="11.25">
      <c r="B235" s="207"/>
      <c r="C235" s="208"/>
      <c r="D235" s="209" t="s">
        <v>162</v>
      </c>
      <c r="E235" s="210" t="s">
        <v>20</v>
      </c>
      <c r="F235" s="211" t="s">
        <v>2430</v>
      </c>
      <c r="G235" s="208"/>
      <c r="H235" s="210" t="s">
        <v>20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162</v>
      </c>
      <c r="AU235" s="217" t="s">
        <v>78</v>
      </c>
      <c r="AV235" s="13" t="s">
        <v>76</v>
      </c>
      <c r="AW235" s="13" t="s">
        <v>31</v>
      </c>
      <c r="AX235" s="13" t="s">
        <v>69</v>
      </c>
      <c r="AY235" s="217" t="s">
        <v>153</v>
      </c>
    </row>
    <row r="236" spans="1:65" s="13" customFormat="1" ht="11.25">
      <c r="B236" s="207"/>
      <c r="C236" s="208"/>
      <c r="D236" s="209" t="s">
        <v>162</v>
      </c>
      <c r="E236" s="210" t="s">
        <v>20</v>
      </c>
      <c r="F236" s="211" t="s">
        <v>2431</v>
      </c>
      <c r="G236" s="208"/>
      <c r="H236" s="210" t="s">
        <v>20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162</v>
      </c>
      <c r="AU236" s="217" t="s">
        <v>78</v>
      </c>
      <c r="AV236" s="13" t="s">
        <v>76</v>
      </c>
      <c r="AW236" s="13" t="s">
        <v>31</v>
      </c>
      <c r="AX236" s="13" t="s">
        <v>69</v>
      </c>
      <c r="AY236" s="217" t="s">
        <v>153</v>
      </c>
    </row>
    <row r="237" spans="1:65" s="14" customFormat="1" ht="11.25">
      <c r="B237" s="218"/>
      <c r="C237" s="219"/>
      <c r="D237" s="209" t="s">
        <v>162</v>
      </c>
      <c r="E237" s="220" t="s">
        <v>20</v>
      </c>
      <c r="F237" s="221" t="s">
        <v>2451</v>
      </c>
      <c r="G237" s="219"/>
      <c r="H237" s="222">
        <v>14.742000000000001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162</v>
      </c>
      <c r="AU237" s="228" t="s">
        <v>78</v>
      </c>
      <c r="AV237" s="14" t="s">
        <v>78</v>
      </c>
      <c r="AW237" s="14" t="s">
        <v>31</v>
      </c>
      <c r="AX237" s="14" t="s">
        <v>69</v>
      </c>
      <c r="AY237" s="228" t="s">
        <v>153</v>
      </c>
    </row>
    <row r="238" spans="1:65" s="13" customFormat="1" ht="11.25">
      <c r="B238" s="207"/>
      <c r="C238" s="208"/>
      <c r="D238" s="209" t="s">
        <v>162</v>
      </c>
      <c r="E238" s="210" t="s">
        <v>20</v>
      </c>
      <c r="F238" s="211" t="s">
        <v>2433</v>
      </c>
      <c r="G238" s="208"/>
      <c r="H238" s="210" t="s">
        <v>20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162</v>
      </c>
      <c r="AU238" s="217" t="s">
        <v>78</v>
      </c>
      <c r="AV238" s="13" t="s">
        <v>76</v>
      </c>
      <c r="AW238" s="13" t="s">
        <v>31</v>
      </c>
      <c r="AX238" s="13" t="s">
        <v>69</v>
      </c>
      <c r="AY238" s="217" t="s">
        <v>153</v>
      </c>
    </row>
    <row r="239" spans="1:65" s="13" customFormat="1" ht="11.25">
      <c r="B239" s="207"/>
      <c r="C239" s="208"/>
      <c r="D239" s="209" t="s">
        <v>162</v>
      </c>
      <c r="E239" s="210" t="s">
        <v>20</v>
      </c>
      <c r="F239" s="211" t="s">
        <v>2434</v>
      </c>
      <c r="G239" s="208"/>
      <c r="H239" s="210" t="s">
        <v>20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162</v>
      </c>
      <c r="AU239" s="217" t="s">
        <v>78</v>
      </c>
      <c r="AV239" s="13" t="s">
        <v>76</v>
      </c>
      <c r="AW239" s="13" t="s">
        <v>31</v>
      </c>
      <c r="AX239" s="13" t="s">
        <v>69</v>
      </c>
      <c r="AY239" s="217" t="s">
        <v>153</v>
      </c>
    </row>
    <row r="240" spans="1:65" s="14" customFormat="1" ht="11.25">
      <c r="B240" s="218"/>
      <c r="C240" s="219"/>
      <c r="D240" s="209" t="s">
        <v>162</v>
      </c>
      <c r="E240" s="220" t="s">
        <v>20</v>
      </c>
      <c r="F240" s="221" t="s">
        <v>2452</v>
      </c>
      <c r="G240" s="219"/>
      <c r="H240" s="222">
        <v>6.6139999999999999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162</v>
      </c>
      <c r="AU240" s="228" t="s">
        <v>78</v>
      </c>
      <c r="AV240" s="14" t="s">
        <v>78</v>
      </c>
      <c r="AW240" s="14" t="s">
        <v>31</v>
      </c>
      <c r="AX240" s="14" t="s">
        <v>69</v>
      </c>
      <c r="AY240" s="228" t="s">
        <v>153</v>
      </c>
    </row>
    <row r="241" spans="1:65" s="13" customFormat="1" ht="11.25">
      <c r="B241" s="207"/>
      <c r="C241" s="208"/>
      <c r="D241" s="209" t="s">
        <v>162</v>
      </c>
      <c r="E241" s="210" t="s">
        <v>20</v>
      </c>
      <c r="F241" s="211" t="s">
        <v>2453</v>
      </c>
      <c r="G241" s="208"/>
      <c r="H241" s="210" t="s">
        <v>20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162</v>
      </c>
      <c r="AU241" s="217" t="s">
        <v>78</v>
      </c>
      <c r="AV241" s="13" t="s">
        <v>76</v>
      </c>
      <c r="AW241" s="13" t="s">
        <v>31</v>
      </c>
      <c r="AX241" s="13" t="s">
        <v>69</v>
      </c>
      <c r="AY241" s="217" t="s">
        <v>153</v>
      </c>
    </row>
    <row r="242" spans="1:65" s="13" customFormat="1" ht="11.25">
      <c r="B242" s="207"/>
      <c r="C242" s="208"/>
      <c r="D242" s="209" t="s">
        <v>162</v>
      </c>
      <c r="E242" s="210" t="s">
        <v>20</v>
      </c>
      <c r="F242" s="211" t="s">
        <v>2431</v>
      </c>
      <c r="G242" s="208"/>
      <c r="H242" s="210" t="s">
        <v>20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162</v>
      </c>
      <c r="AU242" s="217" t="s">
        <v>78</v>
      </c>
      <c r="AV242" s="13" t="s">
        <v>76</v>
      </c>
      <c r="AW242" s="13" t="s">
        <v>31</v>
      </c>
      <c r="AX242" s="13" t="s">
        <v>69</v>
      </c>
      <c r="AY242" s="217" t="s">
        <v>153</v>
      </c>
    </row>
    <row r="243" spans="1:65" s="14" customFormat="1" ht="11.25">
      <c r="B243" s="218"/>
      <c r="C243" s="219"/>
      <c r="D243" s="209" t="s">
        <v>162</v>
      </c>
      <c r="E243" s="220" t="s">
        <v>20</v>
      </c>
      <c r="F243" s="221" t="s">
        <v>2454</v>
      </c>
      <c r="G243" s="219"/>
      <c r="H243" s="222">
        <v>7.3710000000000004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162</v>
      </c>
      <c r="AU243" s="228" t="s">
        <v>78</v>
      </c>
      <c r="AV243" s="14" t="s">
        <v>78</v>
      </c>
      <c r="AW243" s="14" t="s">
        <v>31</v>
      </c>
      <c r="AX243" s="14" t="s">
        <v>69</v>
      </c>
      <c r="AY243" s="228" t="s">
        <v>153</v>
      </c>
    </row>
    <row r="244" spans="1:65" s="16" customFormat="1" ht="11.25">
      <c r="B244" s="240"/>
      <c r="C244" s="241"/>
      <c r="D244" s="209" t="s">
        <v>162</v>
      </c>
      <c r="E244" s="242" t="s">
        <v>20</v>
      </c>
      <c r="F244" s="243" t="s">
        <v>176</v>
      </c>
      <c r="G244" s="241"/>
      <c r="H244" s="244">
        <v>28.727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162</v>
      </c>
      <c r="AU244" s="250" t="s">
        <v>78</v>
      </c>
      <c r="AV244" s="16" t="s">
        <v>160</v>
      </c>
      <c r="AW244" s="16" t="s">
        <v>31</v>
      </c>
      <c r="AX244" s="16" t="s">
        <v>76</v>
      </c>
      <c r="AY244" s="250" t="s">
        <v>153</v>
      </c>
    </row>
    <row r="245" spans="1:65" s="2" customFormat="1" ht="24" customHeight="1">
      <c r="A245" s="36"/>
      <c r="B245" s="37"/>
      <c r="C245" s="194" t="s">
        <v>418</v>
      </c>
      <c r="D245" s="194" t="s">
        <v>155</v>
      </c>
      <c r="E245" s="195" t="s">
        <v>2467</v>
      </c>
      <c r="F245" s="196" t="s">
        <v>2468</v>
      </c>
      <c r="G245" s="197" t="s">
        <v>274</v>
      </c>
      <c r="H245" s="198">
        <v>52.468000000000004</v>
      </c>
      <c r="I245" s="199"/>
      <c r="J245" s="200">
        <f>ROUND(I245*H245,2)</f>
        <v>0</v>
      </c>
      <c r="K245" s="196" t="s">
        <v>159</v>
      </c>
      <c r="L245" s="41"/>
      <c r="M245" s="201" t="s">
        <v>20</v>
      </c>
      <c r="N245" s="202" t="s">
        <v>40</v>
      </c>
      <c r="O245" s="66"/>
      <c r="P245" s="203">
        <f>O245*H245</f>
        <v>0</v>
      </c>
      <c r="Q245" s="203">
        <v>2.8E-5</v>
      </c>
      <c r="R245" s="203">
        <f>Q245*H245</f>
        <v>1.4691040000000002E-3</v>
      </c>
      <c r="S245" s="203">
        <v>0</v>
      </c>
      <c r="T245" s="20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5" t="s">
        <v>304</v>
      </c>
      <c r="AT245" s="205" t="s">
        <v>155</v>
      </c>
      <c r="AU245" s="205" t="s">
        <v>78</v>
      </c>
      <c r="AY245" s="19" t="s">
        <v>153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9" t="s">
        <v>76</v>
      </c>
      <c r="BK245" s="206">
        <f>ROUND(I245*H245,2)</f>
        <v>0</v>
      </c>
      <c r="BL245" s="19" t="s">
        <v>304</v>
      </c>
      <c r="BM245" s="205" t="s">
        <v>2469</v>
      </c>
    </row>
    <row r="246" spans="1:65" s="13" customFormat="1" ht="11.25">
      <c r="B246" s="207"/>
      <c r="C246" s="208"/>
      <c r="D246" s="209" t="s">
        <v>162</v>
      </c>
      <c r="E246" s="210" t="s">
        <v>20</v>
      </c>
      <c r="F246" s="211" t="s">
        <v>2430</v>
      </c>
      <c r="G246" s="208"/>
      <c r="H246" s="210" t="s">
        <v>20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162</v>
      </c>
      <c r="AU246" s="217" t="s">
        <v>78</v>
      </c>
      <c r="AV246" s="13" t="s">
        <v>76</v>
      </c>
      <c r="AW246" s="13" t="s">
        <v>31</v>
      </c>
      <c r="AX246" s="13" t="s">
        <v>69</v>
      </c>
      <c r="AY246" s="217" t="s">
        <v>153</v>
      </c>
    </row>
    <row r="247" spans="1:65" s="13" customFormat="1" ht="11.25">
      <c r="B247" s="207"/>
      <c r="C247" s="208"/>
      <c r="D247" s="209" t="s">
        <v>162</v>
      </c>
      <c r="E247" s="210" t="s">
        <v>20</v>
      </c>
      <c r="F247" s="211" t="s">
        <v>2431</v>
      </c>
      <c r="G247" s="208"/>
      <c r="H247" s="210" t="s">
        <v>20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162</v>
      </c>
      <c r="AU247" s="217" t="s">
        <v>78</v>
      </c>
      <c r="AV247" s="13" t="s">
        <v>76</v>
      </c>
      <c r="AW247" s="13" t="s">
        <v>31</v>
      </c>
      <c r="AX247" s="13" t="s">
        <v>69</v>
      </c>
      <c r="AY247" s="217" t="s">
        <v>153</v>
      </c>
    </row>
    <row r="248" spans="1:65" s="14" customFormat="1" ht="11.25">
      <c r="B248" s="218"/>
      <c r="C248" s="219"/>
      <c r="D248" s="209" t="s">
        <v>162</v>
      </c>
      <c r="E248" s="220" t="s">
        <v>20</v>
      </c>
      <c r="F248" s="221" t="s">
        <v>2470</v>
      </c>
      <c r="G248" s="219"/>
      <c r="H248" s="222">
        <v>35.880000000000003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162</v>
      </c>
      <c r="AU248" s="228" t="s">
        <v>78</v>
      </c>
      <c r="AV248" s="14" t="s">
        <v>78</v>
      </c>
      <c r="AW248" s="14" t="s">
        <v>31</v>
      </c>
      <c r="AX248" s="14" t="s">
        <v>69</v>
      </c>
      <c r="AY248" s="228" t="s">
        <v>153</v>
      </c>
    </row>
    <row r="249" spans="1:65" s="13" customFormat="1" ht="11.25">
      <c r="B249" s="207"/>
      <c r="C249" s="208"/>
      <c r="D249" s="209" t="s">
        <v>162</v>
      </c>
      <c r="E249" s="210" t="s">
        <v>20</v>
      </c>
      <c r="F249" s="211" t="s">
        <v>2433</v>
      </c>
      <c r="G249" s="208"/>
      <c r="H249" s="210" t="s">
        <v>20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162</v>
      </c>
      <c r="AU249" s="217" t="s">
        <v>78</v>
      </c>
      <c r="AV249" s="13" t="s">
        <v>76</v>
      </c>
      <c r="AW249" s="13" t="s">
        <v>31</v>
      </c>
      <c r="AX249" s="13" t="s">
        <v>69</v>
      </c>
      <c r="AY249" s="217" t="s">
        <v>153</v>
      </c>
    </row>
    <row r="250" spans="1:65" s="13" customFormat="1" ht="11.25">
      <c r="B250" s="207"/>
      <c r="C250" s="208"/>
      <c r="D250" s="209" t="s">
        <v>162</v>
      </c>
      <c r="E250" s="210" t="s">
        <v>20</v>
      </c>
      <c r="F250" s="211" t="s">
        <v>2434</v>
      </c>
      <c r="G250" s="208"/>
      <c r="H250" s="210" t="s">
        <v>20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162</v>
      </c>
      <c r="AU250" s="217" t="s">
        <v>78</v>
      </c>
      <c r="AV250" s="13" t="s">
        <v>76</v>
      </c>
      <c r="AW250" s="13" t="s">
        <v>31</v>
      </c>
      <c r="AX250" s="13" t="s">
        <v>69</v>
      </c>
      <c r="AY250" s="217" t="s">
        <v>153</v>
      </c>
    </row>
    <row r="251" spans="1:65" s="14" customFormat="1" ht="11.25">
      <c r="B251" s="218"/>
      <c r="C251" s="219"/>
      <c r="D251" s="209" t="s">
        <v>162</v>
      </c>
      <c r="E251" s="220" t="s">
        <v>20</v>
      </c>
      <c r="F251" s="221" t="s">
        <v>2471</v>
      </c>
      <c r="G251" s="219"/>
      <c r="H251" s="222">
        <v>16.588000000000001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162</v>
      </c>
      <c r="AU251" s="228" t="s">
        <v>78</v>
      </c>
      <c r="AV251" s="14" t="s">
        <v>78</v>
      </c>
      <c r="AW251" s="14" t="s">
        <v>31</v>
      </c>
      <c r="AX251" s="14" t="s">
        <v>69</v>
      </c>
      <c r="AY251" s="228" t="s">
        <v>153</v>
      </c>
    </row>
    <row r="252" spans="1:65" s="16" customFormat="1" ht="11.25">
      <c r="B252" s="240"/>
      <c r="C252" s="241"/>
      <c r="D252" s="209" t="s">
        <v>162</v>
      </c>
      <c r="E252" s="242" t="s">
        <v>20</v>
      </c>
      <c r="F252" s="243" t="s">
        <v>176</v>
      </c>
      <c r="G252" s="241"/>
      <c r="H252" s="244">
        <v>52.468000000000004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162</v>
      </c>
      <c r="AU252" s="250" t="s">
        <v>78</v>
      </c>
      <c r="AV252" s="16" t="s">
        <v>160</v>
      </c>
      <c r="AW252" s="16" t="s">
        <v>31</v>
      </c>
      <c r="AX252" s="16" t="s">
        <v>76</v>
      </c>
      <c r="AY252" s="250" t="s">
        <v>153</v>
      </c>
    </row>
    <row r="253" spans="1:65" s="2" customFormat="1" ht="36" customHeight="1">
      <c r="A253" s="36"/>
      <c r="B253" s="37"/>
      <c r="C253" s="194" t="s">
        <v>423</v>
      </c>
      <c r="D253" s="194" t="s">
        <v>155</v>
      </c>
      <c r="E253" s="195" t="s">
        <v>2318</v>
      </c>
      <c r="F253" s="196" t="s">
        <v>2319</v>
      </c>
      <c r="G253" s="197" t="s">
        <v>208</v>
      </c>
      <c r="H253" s="198">
        <v>46.564999999999998</v>
      </c>
      <c r="I253" s="199"/>
      <c r="J253" s="200">
        <f>ROUND(I253*H253,2)</f>
        <v>0</v>
      </c>
      <c r="K253" s="196" t="s">
        <v>159</v>
      </c>
      <c r="L253" s="41"/>
      <c r="M253" s="201" t="s">
        <v>20</v>
      </c>
      <c r="N253" s="202" t="s">
        <v>40</v>
      </c>
      <c r="O253" s="66"/>
      <c r="P253" s="203">
        <f>O253*H253</f>
        <v>0</v>
      </c>
      <c r="Q253" s="203">
        <v>6.7000000000000002E-5</v>
      </c>
      <c r="R253" s="203">
        <f>Q253*H253</f>
        <v>3.1198549999999999E-3</v>
      </c>
      <c r="S253" s="203">
        <v>0</v>
      </c>
      <c r="T253" s="20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5" t="s">
        <v>160</v>
      </c>
      <c r="AT253" s="205" t="s">
        <v>155</v>
      </c>
      <c r="AU253" s="205" t="s">
        <v>78</v>
      </c>
      <c r="AY253" s="19" t="s">
        <v>153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9" t="s">
        <v>76</v>
      </c>
      <c r="BK253" s="206">
        <f>ROUND(I253*H253,2)</f>
        <v>0</v>
      </c>
      <c r="BL253" s="19" t="s">
        <v>160</v>
      </c>
      <c r="BM253" s="205" t="s">
        <v>2472</v>
      </c>
    </row>
    <row r="254" spans="1:65" s="13" customFormat="1" ht="11.25">
      <c r="B254" s="207"/>
      <c r="C254" s="208"/>
      <c r="D254" s="209" t="s">
        <v>162</v>
      </c>
      <c r="E254" s="210" t="s">
        <v>20</v>
      </c>
      <c r="F254" s="211" t="s">
        <v>2440</v>
      </c>
      <c r="G254" s="208"/>
      <c r="H254" s="210" t="s">
        <v>20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162</v>
      </c>
      <c r="AU254" s="217" t="s">
        <v>78</v>
      </c>
      <c r="AV254" s="13" t="s">
        <v>76</v>
      </c>
      <c r="AW254" s="13" t="s">
        <v>31</v>
      </c>
      <c r="AX254" s="13" t="s">
        <v>69</v>
      </c>
      <c r="AY254" s="217" t="s">
        <v>153</v>
      </c>
    </row>
    <row r="255" spans="1:65" s="14" customFormat="1" ht="11.25">
      <c r="B255" s="218"/>
      <c r="C255" s="219"/>
      <c r="D255" s="209" t="s">
        <v>162</v>
      </c>
      <c r="E255" s="220" t="s">
        <v>20</v>
      </c>
      <c r="F255" s="221" t="s">
        <v>2441</v>
      </c>
      <c r="G255" s="219"/>
      <c r="H255" s="222">
        <v>1.1399999999999999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162</v>
      </c>
      <c r="AU255" s="228" t="s">
        <v>78</v>
      </c>
      <c r="AV255" s="14" t="s">
        <v>78</v>
      </c>
      <c r="AW255" s="14" t="s">
        <v>31</v>
      </c>
      <c r="AX255" s="14" t="s">
        <v>69</v>
      </c>
      <c r="AY255" s="228" t="s">
        <v>153</v>
      </c>
    </row>
    <row r="256" spans="1:65" s="13" customFormat="1" ht="11.25">
      <c r="B256" s="207"/>
      <c r="C256" s="208"/>
      <c r="D256" s="209" t="s">
        <v>162</v>
      </c>
      <c r="E256" s="210" t="s">
        <v>20</v>
      </c>
      <c r="F256" s="211" t="s">
        <v>2442</v>
      </c>
      <c r="G256" s="208"/>
      <c r="H256" s="210" t="s">
        <v>20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162</v>
      </c>
      <c r="AU256" s="217" t="s">
        <v>78</v>
      </c>
      <c r="AV256" s="13" t="s">
        <v>76</v>
      </c>
      <c r="AW256" s="13" t="s">
        <v>31</v>
      </c>
      <c r="AX256" s="13" t="s">
        <v>69</v>
      </c>
      <c r="AY256" s="217" t="s">
        <v>153</v>
      </c>
    </row>
    <row r="257" spans="1:65" s="14" customFormat="1" ht="11.25">
      <c r="B257" s="218"/>
      <c r="C257" s="219"/>
      <c r="D257" s="209" t="s">
        <v>162</v>
      </c>
      <c r="E257" s="220" t="s">
        <v>20</v>
      </c>
      <c r="F257" s="221" t="s">
        <v>722</v>
      </c>
      <c r="G257" s="219"/>
      <c r="H257" s="222">
        <v>11.04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162</v>
      </c>
      <c r="AU257" s="228" t="s">
        <v>78</v>
      </c>
      <c r="AV257" s="14" t="s">
        <v>78</v>
      </c>
      <c r="AW257" s="14" t="s">
        <v>31</v>
      </c>
      <c r="AX257" s="14" t="s">
        <v>69</v>
      </c>
      <c r="AY257" s="228" t="s">
        <v>153</v>
      </c>
    </row>
    <row r="258" spans="1:65" s="13" customFormat="1" ht="11.25">
      <c r="B258" s="207"/>
      <c r="C258" s="208"/>
      <c r="D258" s="209" t="s">
        <v>162</v>
      </c>
      <c r="E258" s="210" t="s">
        <v>20</v>
      </c>
      <c r="F258" s="211" t="s">
        <v>2473</v>
      </c>
      <c r="G258" s="208"/>
      <c r="H258" s="210" t="s">
        <v>20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162</v>
      </c>
      <c r="AU258" s="217" t="s">
        <v>78</v>
      </c>
      <c r="AV258" s="13" t="s">
        <v>76</v>
      </c>
      <c r="AW258" s="13" t="s">
        <v>31</v>
      </c>
      <c r="AX258" s="13" t="s">
        <v>69</v>
      </c>
      <c r="AY258" s="217" t="s">
        <v>153</v>
      </c>
    </row>
    <row r="259" spans="1:65" s="14" customFormat="1" ht="11.25">
      <c r="B259" s="218"/>
      <c r="C259" s="219"/>
      <c r="D259" s="209" t="s">
        <v>162</v>
      </c>
      <c r="E259" s="220" t="s">
        <v>20</v>
      </c>
      <c r="F259" s="221" t="s">
        <v>2474</v>
      </c>
      <c r="G259" s="219"/>
      <c r="H259" s="222">
        <v>34.384999999999998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162</v>
      </c>
      <c r="AU259" s="228" t="s">
        <v>78</v>
      </c>
      <c r="AV259" s="14" t="s">
        <v>78</v>
      </c>
      <c r="AW259" s="14" t="s">
        <v>31</v>
      </c>
      <c r="AX259" s="14" t="s">
        <v>69</v>
      </c>
      <c r="AY259" s="228" t="s">
        <v>153</v>
      </c>
    </row>
    <row r="260" spans="1:65" s="16" customFormat="1" ht="11.25">
      <c r="B260" s="240"/>
      <c r="C260" s="241"/>
      <c r="D260" s="209" t="s">
        <v>162</v>
      </c>
      <c r="E260" s="242" t="s">
        <v>20</v>
      </c>
      <c r="F260" s="243" t="s">
        <v>176</v>
      </c>
      <c r="G260" s="241"/>
      <c r="H260" s="244">
        <v>46.564999999999998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162</v>
      </c>
      <c r="AU260" s="250" t="s">
        <v>78</v>
      </c>
      <c r="AV260" s="16" t="s">
        <v>160</v>
      </c>
      <c r="AW260" s="16" t="s">
        <v>31</v>
      </c>
      <c r="AX260" s="16" t="s">
        <v>76</v>
      </c>
      <c r="AY260" s="250" t="s">
        <v>153</v>
      </c>
    </row>
    <row r="261" spans="1:65" s="2" customFormat="1" ht="36" customHeight="1">
      <c r="A261" s="36"/>
      <c r="B261" s="37"/>
      <c r="C261" s="194" t="s">
        <v>433</v>
      </c>
      <c r="D261" s="194" t="s">
        <v>155</v>
      </c>
      <c r="E261" s="195" t="s">
        <v>1042</v>
      </c>
      <c r="F261" s="196" t="s">
        <v>1043</v>
      </c>
      <c r="G261" s="197" t="s">
        <v>208</v>
      </c>
      <c r="H261" s="198">
        <v>46.564999999999998</v>
      </c>
      <c r="I261" s="199"/>
      <c r="J261" s="200">
        <f>ROUND(I261*H261,2)</f>
        <v>0</v>
      </c>
      <c r="K261" s="196" t="s">
        <v>159</v>
      </c>
      <c r="L261" s="41"/>
      <c r="M261" s="201" t="s">
        <v>20</v>
      </c>
      <c r="N261" s="202" t="s">
        <v>40</v>
      </c>
      <c r="O261" s="66"/>
      <c r="P261" s="203">
        <f>O261*H261</f>
        <v>0</v>
      </c>
      <c r="Q261" s="203">
        <v>8.0000000000000007E-5</v>
      </c>
      <c r="R261" s="203">
        <f>Q261*H261</f>
        <v>3.7252000000000001E-3</v>
      </c>
      <c r="S261" s="203">
        <v>0</v>
      </c>
      <c r="T261" s="20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5" t="s">
        <v>304</v>
      </c>
      <c r="AT261" s="205" t="s">
        <v>155</v>
      </c>
      <c r="AU261" s="205" t="s">
        <v>78</v>
      </c>
      <c r="AY261" s="19" t="s">
        <v>153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9" t="s">
        <v>76</v>
      </c>
      <c r="BK261" s="206">
        <f>ROUND(I261*H261,2)</f>
        <v>0</v>
      </c>
      <c r="BL261" s="19" t="s">
        <v>304</v>
      </c>
      <c r="BM261" s="205" t="s">
        <v>2475</v>
      </c>
    </row>
    <row r="262" spans="1:65" s="13" customFormat="1" ht="11.25">
      <c r="B262" s="207"/>
      <c r="C262" s="208"/>
      <c r="D262" s="209" t="s">
        <v>162</v>
      </c>
      <c r="E262" s="210" t="s">
        <v>20</v>
      </c>
      <c r="F262" s="211" t="s">
        <v>2440</v>
      </c>
      <c r="G262" s="208"/>
      <c r="H262" s="210" t="s">
        <v>20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162</v>
      </c>
      <c r="AU262" s="217" t="s">
        <v>78</v>
      </c>
      <c r="AV262" s="13" t="s">
        <v>76</v>
      </c>
      <c r="AW262" s="13" t="s">
        <v>31</v>
      </c>
      <c r="AX262" s="13" t="s">
        <v>69</v>
      </c>
      <c r="AY262" s="217" t="s">
        <v>153</v>
      </c>
    </row>
    <row r="263" spans="1:65" s="14" customFormat="1" ht="11.25">
      <c r="B263" s="218"/>
      <c r="C263" s="219"/>
      <c r="D263" s="209" t="s">
        <v>162</v>
      </c>
      <c r="E263" s="220" t="s">
        <v>20</v>
      </c>
      <c r="F263" s="221" t="s">
        <v>2441</v>
      </c>
      <c r="G263" s="219"/>
      <c r="H263" s="222">
        <v>1.1399999999999999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162</v>
      </c>
      <c r="AU263" s="228" t="s">
        <v>78</v>
      </c>
      <c r="AV263" s="14" t="s">
        <v>78</v>
      </c>
      <c r="AW263" s="14" t="s">
        <v>31</v>
      </c>
      <c r="AX263" s="14" t="s">
        <v>69</v>
      </c>
      <c r="AY263" s="228" t="s">
        <v>153</v>
      </c>
    </row>
    <row r="264" spans="1:65" s="13" customFormat="1" ht="11.25">
      <c r="B264" s="207"/>
      <c r="C264" s="208"/>
      <c r="D264" s="209" t="s">
        <v>162</v>
      </c>
      <c r="E264" s="210" t="s">
        <v>20</v>
      </c>
      <c r="F264" s="211" t="s">
        <v>2442</v>
      </c>
      <c r="G264" s="208"/>
      <c r="H264" s="210" t="s">
        <v>20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162</v>
      </c>
      <c r="AU264" s="217" t="s">
        <v>78</v>
      </c>
      <c r="AV264" s="13" t="s">
        <v>76</v>
      </c>
      <c r="AW264" s="13" t="s">
        <v>31</v>
      </c>
      <c r="AX264" s="13" t="s">
        <v>69</v>
      </c>
      <c r="AY264" s="217" t="s">
        <v>153</v>
      </c>
    </row>
    <row r="265" spans="1:65" s="14" customFormat="1" ht="11.25">
      <c r="B265" s="218"/>
      <c r="C265" s="219"/>
      <c r="D265" s="209" t="s">
        <v>162</v>
      </c>
      <c r="E265" s="220" t="s">
        <v>20</v>
      </c>
      <c r="F265" s="221" t="s">
        <v>722</v>
      </c>
      <c r="G265" s="219"/>
      <c r="H265" s="222">
        <v>11.04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162</v>
      </c>
      <c r="AU265" s="228" t="s">
        <v>78</v>
      </c>
      <c r="AV265" s="14" t="s">
        <v>78</v>
      </c>
      <c r="AW265" s="14" t="s">
        <v>31</v>
      </c>
      <c r="AX265" s="14" t="s">
        <v>69</v>
      </c>
      <c r="AY265" s="228" t="s">
        <v>153</v>
      </c>
    </row>
    <row r="266" spans="1:65" s="13" customFormat="1" ht="11.25">
      <c r="B266" s="207"/>
      <c r="C266" s="208"/>
      <c r="D266" s="209" t="s">
        <v>162</v>
      </c>
      <c r="E266" s="210" t="s">
        <v>20</v>
      </c>
      <c r="F266" s="211" t="s">
        <v>2473</v>
      </c>
      <c r="G266" s="208"/>
      <c r="H266" s="210" t="s">
        <v>20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162</v>
      </c>
      <c r="AU266" s="217" t="s">
        <v>78</v>
      </c>
      <c r="AV266" s="13" t="s">
        <v>76</v>
      </c>
      <c r="AW266" s="13" t="s">
        <v>31</v>
      </c>
      <c r="AX266" s="13" t="s">
        <v>69</v>
      </c>
      <c r="AY266" s="217" t="s">
        <v>153</v>
      </c>
    </row>
    <row r="267" spans="1:65" s="14" customFormat="1" ht="11.25">
      <c r="B267" s="218"/>
      <c r="C267" s="219"/>
      <c r="D267" s="209" t="s">
        <v>162</v>
      </c>
      <c r="E267" s="220" t="s">
        <v>20</v>
      </c>
      <c r="F267" s="221" t="s">
        <v>2474</v>
      </c>
      <c r="G267" s="219"/>
      <c r="H267" s="222">
        <v>34.384999999999998</v>
      </c>
      <c r="I267" s="223"/>
      <c r="J267" s="219"/>
      <c r="K267" s="219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162</v>
      </c>
      <c r="AU267" s="228" t="s">
        <v>78</v>
      </c>
      <c r="AV267" s="14" t="s">
        <v>78</v>
      </c>
      <c r="AW267" s="14" t="s">
        <v>31</v>
      </c>
      <c r="AX267" s="14" t="s">
        <v>69</v>
      </c>
      <c r="AY267" s="228" t="s">
        <v>153</v>
      </c>
    </row>
    <row r="268" spans="1:65" s="16" customFormat="1" ht="11.25">
      <c r="B268" s="240"/>
      <c r="C268" s="241"/>
      <c r="D268" s="209" t="s">
        <v>162</v>
      </c>
      <c r="E268" s="242" t="s">
        <v>20</v>
      </c>
      <c r="F268" s="243" t="s">
        <v>176</v>
      </c>
      <c r="G268" s="241"/>
      <c r="H268" s="244">
        <v>46.564999999999998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162</v>
      </c>
      <c r="AU268" s="250" t="s">
        <v>78</v>
      </c>
      <c r="AV268" s="16" t="s">
        <v>160</v>
      </c>
      <c r="AW268" s="16" t="s">
        <v>31</v>
      </c>
      <c r="AX268" s="16" t="s">
        <v>76</v>
      </c>
      <c r="AY268" s="250" t="s">
        <v>153</v>
      </c>
    </row>
    <row r="269" spans="1:65" s="2" customFormat="1" ht="24" customHeight="1">
      <c r="A269" s="36"/>
      <c r="B269" s="37"/>
      <c r="C269" s="194" t="s">
        <v>452</v>
      </c>
      <c r="D269" s="194" t="s">
        <v>155</v>
      </c>
      <c r="E269" s="195" t="s">
        <v>2476</v>
      </c>
      <c r="F269" s="196" t="s">
        <v>2477</v>
      </c>
      <c r="G269" s="197" t="s">
        <v>208</v>
      </c>
      <c r="H269" s="198">
        <v>46.564999999999998</v>
      </c>
      <c r="I269" s="199"/>
      <c r="J269" s="200">
        <f>ROUND(I269*H269,2)</f>
        <v>0</v>
      </c>
      <c r="K269" s="196" t="s">
        <v>159</v>
      </c>
      <c r="L269" s="41"/>
      <c r="M269" s="201" t="s">
        <v>20</v>
      </c>
      <c r="N269" s="202" t="s">
        <v>40</v>
      </c>
      <c r="O269" s="66"/>
      <c r="P269" s="203">
        <f>O269*H269</f>
        <v>0</v>
      </c>
      <c r="Q269" s="203">
        <v>1.6875000000000001E-4</v>
      </c>
      <c r="R269" s="203">
        <f>Q269*H269</f>
        <v>7.8578437499999994E-3</v>
      </c>
      <c r="S269" s="203">
        <v>0</v>
      </c>
      <c r="T269" s="20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5" t="s">
        <v>304</v>
      </c>
      <c r="AT269" s="205" t="s">
        <v>155</v>
      </c>
      <c r="AU269" s="205" t="s">
        <v>78</v>
      </c>
      <c r="AY269" s="19" t="s">
        <v>153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9" t="s">
        <v>76</v>
      </c>
      <c r="BK269" s="206">
        <f>ROUND(I269*H269,2)</f>
        <v>0</v>
      </c>
      <c r="BL269" s="19" t="s">
        <v>304</v>
      </c>
      <c r="BM269" s="205" t="s">
        <v>2478</v>
      </c>
    </row>
    <row r="270" spans="1:65" s="13" customFormat="1" ht="11.25">
      <c r="B270" s="207"/>
      <c r="C270" s="208"/>
      <c r="D270" s="209" t="s">
        <v>162</v>
      </c>
      <c r="E270" s="210" t="s">
        <v>20</v>
      </c>
      <c r="F270" s="211" t="s">
        <v>2440</v>
      </c>
      <c r="G270" s="208"/>
      <c r="H270" s="210" t="s">
        <v>20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162</v>
      </c>
      <c r="AU270" s="217" t="s">
        <v>78</v>
      </c>
      <c r="AV270" s="13" t="s">
        <v>76</v>
      </c>
      <c r="AW270" s="13" t="s">
        <v>31</v>
      </c>
      <c r="AX270" s="13" t="s">
        <v>69</v>
      </c>
      <c r="AY270" s="217" t="s">
        <v>153</v>
      </c>
    </row>
    <row r="271" spans="1:65" s="14" customFormat="1" ht="11.25">
      <c r="B271" s="218"/>
      <c r="C271" s="219"/>
      <c r="D271" s="209" t="s">
        <v>162</v>
      </c>
      <c r="E271" s="220" t="s">
        <v>20</v>
      </c>
      <c r="F271" s="221" t="s">
        <v>2441</v>
      </c>
      <c r="G271" s="219"/>
      <c r="H271" s="222">
        <v>1.1399999999999999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162</v>
      </c>
      <c r="AU271" s="228" t="s">
        <v>78</v>
      </c>
      <c r="AV271" s="14" t="s">
        <v>78</v>
      </c>
      <c r="AW271" s="14" t="s">
        <v>31</v>
      </c>
      <c r="AX271" s="14" t="s">
        <v>69</v>
      </c>
      <c r="AY271" s="228" t="s">
        <v>153</v>
      </c>
    </row>
    <row r="272" spans="1:65" s="13" customFormat="1" ht="11.25">
      <c r="B272" s="207"/>
      <c r="C272" s="208"/>
      <c r="D272" s="209" t="s">
        <v>162</v>
      </c>
      <c r="E272" s="210" t="s">
        <v>20</v>
      </c>
      <c r="F272" s="211" t="s">
        <v>2442</v>
      </c>
      <c r="G272" s="208"/>
      <c r="H272" s="210" t="s">
        <v>20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162</v>
      </c>
      <c r="AU272" s="217" t="s">
        <v>78</v>
      </c>
      <c r="AV272" s="13" t="s">
        <v>76</v>
      </c>
      <c r="AW272" s="13" t="s">
        <v>31</v>
      </c>
      <c r="AX272" s="13" t="s">
        <v>69</v>
      </c>
      <c r="AY272" s="217" t="s">
        <v>153</v>
      </c>
    </row>
    <row r="273" spans="1:65" s="14" customFormat="1" ht="11.25">
      <c r="B273" s="218"/>
      <c r="C273" s="219"/>
      <c r="D273" s="209" t="s">
        <v>162</v>
      </c>
      <c r="E273" s="220" t="s">
        <v>20</v>
      </c>
      <c r="F273" s="221" t="s">
        <v>722</v>
      </c>
      <c r="G273" s="219"/>
      <c r="H273" s="222">
        <v>11.04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162</v>
      </c>
      <c r="AU273" s="228" t="s">
        <v>78</v>
      </c>
      <c r="AV273" s="14" t="s">
        <v>78</v>
      </c>
      <c r="AW273" s="14" t="s">
        <v>31</v>
      </c>
      <c r="AX273" s="14" t="s">
        <v>69</v>
      </c>
      <c r="AY273" s="228" t="s">
        <v>153</v>
      </c>
    </row>
    <row r="274" spans="1:65" s="13" customFormat="1" ht="11.25">
      <c r="B274" s="207"/>
      <c r="C274" s="208"/>
      <c r="D274" s="209" t="s">
        <v>162</v>
      </c>
      <c r="E274" s="210" t="s">
        <v>20</v>
      </c>
      <c r="F274" s="211" t="s">
        <v>2473</v>
      </c>
      <c r="G274" s="208"/>
      <c r="H274" s="210" t="s">
        <v>20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162</v>
      </c>
      <c r="AU274" s="217" t="s">
        <v>78</v>
      </c>
      <c r="AV274" s="13" t="s">
        <v>76</v>
      </c>
      <c r="AW274" s="13" t="s">
        <v>31</v>
      </c>
      <c r="AX274" s="13" t="s">
        <v>69</v>
      </c>
      <c r="AY274" s="217" t="s">
        <v>153</v>
      </c>
    </row>
    <row r="275" spans="1:65" s="14" customFormat="1" ht="11.25">
      <c r="B275" s="218"/>
      <c r="C275" s="219"/>
      <c r="D275" s="209" t="s">
        <v>162</v>
      </c>
      <c r="E275" s="220" t="s">
        <v>20</v>
      </c>
      <c r="F275" s="221" t="s">
        <v>2474</v>
      </c>
      <c r="G275" s="219"/>
      <c r="H275" s="222">
        <v>34.384999999999998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162</v>
      </c>
      <c r="AU275" s="228" t="s">
        <v>78</v>
      </c>
      <c r="AV275" s="14" t="s">
        <v>78</v>
      </c>
      <c r="AW275" s="14" t="s">
        <v>31</v>
      </c>
      <c r="AX275" s="14" t="s">
        <v>69</v>
      </c>
      <c r="AY275" s="228" t="s">
        <v>153</v>
      </c>
    </row>
    <row r="276" spans="1:65" s="16" customFormat="1" ht="11.25">
      <c r="B276" s="240"/>
      <c r="C276" s="241"/>
      <c r="D276" s="209" t="s">
        <v>162</v>
      </c>
      <c r="E276" s="242" t="s">
        <v>20</v>
      </c>
      <c r="F276" s="243" t="s">
        <v>176</v>
      </c>
      <c r="G276" s="241"/>
      <c r="H276" s="244">
        <v>46.564999999999998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AT276" s="250" t="s">
        <v>162</v>
      </c>
      <c r="AU276" s="250" t="s">
        <v>78</v>
      </c>
      <c r="AV276" s="16" t="s">
        <v>160</v>
      </c>
      <c r="AW276" s="16" t="s">
        <v>31</v>
      </c>
      <c r="AX276" s="16" t="s">
        <v>76</v>
      </c>
      <c r="AY276" s="250" t="s">
        <v>153</v>
      </c>
    </row>
    <row r="277" spans="1:65" s="2" customFormat="1" ht="24" customHeight="1">
      <c r="A277" s="36"/>
      <c r="B277" s="37"/>
      <c r="C277" s="194" t="s">
        <v>472</v>
      </c>
      <c r="D277" s="194" t="s">
        <v>155</v>
      </c>
      <c r="E277" s="195" t="s">
        <v>1055</v>
      </c>
      <c r="F277" s="196" t="s">
        <v>1056</v>
      </c>
      <c r="G277" s="197" t="s">
        <v>208</v>
      </c>
      <c r="H277" s="198">
        <v>46.564999999999998</v>
      </c>
      <c r="I277" s="199"/>
      <c r="J277" s="200">
        <f>ROUND(I277*H277,2)</f>
        <v>0</v>
      </c>
      <c r="K277" s="196" t="s">
        <v>159</v>
      </c>
      <c r="L277" s="41"/>
      <c r="M277" s="201" t="s">
        <v>20</v>
      </c>
      <c r="N277" s="202" t="s">
        <v>40</v>
      </c>
      <c r="O277" s="66"/>
      <c r="P277" s="203">
        <f>O277*H277</f>
        <v>0</v>
      </c>
      <c r="Q277" s="203">
        <v>1.2305000000000001E-4</v>
      </c>
      <c r="R277" s="203">
        <f>Q277*H277</f>
        <v>5.7298232500000001E-3</v>
      </c>
      <c r="S277" s="203">
        <v>0</v>
      </c>
      <c r="T277" s="20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5" t="s">
        <v>304</v>
      </c>
      <c r="AT277" s="205" t="s">
        <v>155</v>
      </c>
      <c r="AU277" s="205" t="s">
        <v>78</v>
      </c>
      <c r="AY277" s="19" t="s">
        <v>153</v>
      </c>
      <c r="BE277" s="206">
        <f>IF(N277="základní",J277,0)</f>
        <v>0</v>
      </c>
      <c r="BF277" s="206">
        <f>IF(N277="snížená",J277,0)</f>
        <v>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9" t="s">
        <v>76</v>
      </c>
      <c r="BK277" s="206">
        <f>ROUND(I277*H277,2)</f>
        <v>0</v>
      </c>
      <c r="BL277" s="19" t="s">
        <v>304</v>
      </c>
      <c r="BM277" s="205" t="s">
        <v>2479</v>
      </c>
    </row>
    <row r="278" spans="1:65" s="13" customFormat="1" ht="11.25">
      <c r="B278" s="207"/>
      <c r="C278" s="208"/>
      <c r="D278" s="209" t="s">
        <v>162</v>
      </c>
      <c r="E278" s="210" t="s">
        <v>20</v>
      </c>
      <c r="F278" s="211" t="s">
        <v>2440</v>
      </c>
      <c r="G278" s="208"/>
      <c r="H278" s="210" t="s">
        <v>20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162</v>
      </c>
      <c r="AU278" s="217" t="s">
        <v>78</v>
      </c>
      <c r="AV278" s="13" t="s">
        <v>76</v>
      </c>
      <c r="AW278" s="13" t="s">
        <v>31</v>
      </c>
      <c r="AX278" s="13" t="s">
        <v>69</v>
      </c>
      <c r="AY278" s="217" t="s">
        <v>153</v>
      </c>
    </row>
    <row r="279" spans="1:65" s="14" customFormat="1" ht="11.25">
      <c r="B279" s="218"/>
      <c r="C279" s="219"/>
      <c r="D279" s="209" t="s">
        <v>162</v>
      </c>
      <c r="E279" s="220" t="s">
        <v>20</v>
      </c>
      <c r="F279" s="221" t="s">
        <v>2441</v>
      </c>
      <c r="G279" s="219"/>
      <c r="H279" s="222">
        <v>1.1399999999999999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162</v>
      </c>
      <c r="AU279" s="228" t="s">
        <v>78</v>
      </c>
      <c r="AV279" s="14" t="s">
        <v>78</v>
      </c>
      <c r="AW279" s="14" t="s">
        <v>31</v>
      </c>
      <c r="AX279" s="14" t="s">
        <v>69</v>
      </c>
      <c r="AY279" s="228" t="s">
        <v>153</v>
      </c>
    </row>
    <row r="280" spans="1:65" s="13" customFormat="1" ht="11.25">
      <c r="B280" s="207"/>
      <c r="C280" s="208"/>
      <c r="D280" s="209" t="s">
        <v>162</v>
      </c>
      <c r="E280" s="210" t="s">
        <v>20</v>
      </c>
      <c r="F280" s="211" t="s">
        <v>2442</v>
      </c>
      <c r="G280" s="208"/>
      <c r="H280" s="210" t="s">
        <v>20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162</v>
      </c>
      <c r="AU280" s="217" t="s">
        <v>78</v>
      </c>
      <c r="AV280" s="13" t="s">
        <v>76</v>
      </c>
      <c r="AW280" s="13" t="s">
        <v>31</v>
      </c>
      <c r="AX280" s="13" t="s">
        <v>69</v>
      </c>
      <c r="AY280" s="217" t="s">
        <v>153</v>
      </c>
    </row>
    <row r="281" spans="1:65" s="14" customFormat="1" ht="11.25">
      <c r="B281" s="218"/>
      <c r="C281" s="219"/>
      <c r="D281" s="209" t="s">
        <v>162</v>
      </c>
      <c r="E281" s="220" t="s">
        <v>20</v>
      </c>
      <c r="F281" s="221" t="s">
        <v>722</v>
      </c>
      <c r="G281" s="219"/>
      <c r="H281" s="222">
        <v>11.04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162</v>
      </c>
      <c r="AU281" s="228" t="s">
        <v>78</v>
      </c>
      <c r="AV281" s="14" t="s">
        <v>78</v>
      </c>
      <c r="AW281" s="14" t="s">
        <v>31</v>
      </c>
      <c r="AX281" s="14" t="s">
        <v>69</v>
      </c>
      <c r="AY281" s="228" t="s">
        <v>153</v>
      </c>
    </row>
    <row r="282" spans="1:65" s="13" customFormat="1" ht="11.25">
      <c r="B282" s="207"/>
      <c r="C282" s="208"/>
      <c r="D282" s="209" t="s">
        <v>162</v>
      </c>
      <c r="E282" s="210" t="s">
        <v>20</v>
      </c>
      <c r="F282" s="211" t="s">
        <v>2473</v>
      </c>
      <c r="G282" s="208"/>
      <c r="H282" s="210" t="s">
        <v>20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162</v>
      </c>
      <c r="AU282" s="217" t="s">
        <v>78</v>
      </c>
      <c r="AV282" s="13" t="s">
        <v>76</v>
      </c>
      <c r="AW282" s="13" t="s">
        <v>31</v>
      </c>
      <c r="AX282" s="13" t="s">
        <v>69</v>
      </c>
      <c r="AY282" s="217" t="s">
        <v>153</v>
      </c>
    </row>
    <row r="283" spans="1:65" s="14" customFormat="1" ht="11.25">
      <c r="B283" s="218"/>
      <c r="C283" s="219"/>
      <c r="D283" s="209" t="s">
        <v>162</v>
      </c>
      <c r="E283" s="220" t="s">
        <v>20</v>
      </c>
      <c r="F283" s="221" t="s">
        <v>2474</v>
      </c>
      <c r="G283" s="219"/>
      <c r="H283" s="222">
        <v>34.384999999999998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162</v>
      </c>
      <c r="AU283" s="228" t="s">
        <v>78</v>
      </c>
      <c r="AV283" s="14" t="s">
        <v>78</v>
      </c>
      <c r="AW283" s="14" t="s">
        <v>31</v>
      </c>
      <c r="AX283" s="14" t="s">
        <v>69</v>
      </c>
      <c r="AY283" s="228" t="s">
        <v>153</v>
      </c>
    </row>
    <row r="284" spans="1:65" s="16" customFormat="1" ht="11.25">
      <c r="B284" s="240"/>
      <c r="C284" s="241"/>
      <c r="D284" s="209" t="s">
        <v>162</v>
      </c>
      <c r="E284" s="242" t="s">
        <v>20</v>
      </c>
      <c r="F284" s="243" t="s">
        <v>176</v>
      </c>
      <c r="G284" s="241"/>
      <c r="H284" s="244">
        <v>46.564999999999998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162</v>
      </c>
      <c r="AU284" s="250" t="s">
        <v>78</v>
      </c>
      <c r="AV284" s="16" t="s">
        <v>160</v>
      </c>
      <c r="AW284" s="16" t="s">
        <v>31</v>
      </c>
      <c r="AX284" s="16" t="s">
        <v>76</v>
      </c>
      <c r="AY284" s="250" t="s">
        <v>153</v>
      </c>
    </row>
    <row r="285" spans="1:65" s="2" customFormat="1" ht="24" customHeight="1">
      <c r="A285" s="36"/>
      <c r="B285" s="37"/>
      <c r="C285" s="194" t="s">
        <v>479</v>
      </c>
      <c r="D285" s="194" t="s">
        <v>155</v>
      </c>
      <c r="E285" s="195" t="s">
        <v>1059</v>
      </c>
      <c r="F285" s="196" t="s">
        <v>1060</v>
      </c>
      <c r="G285" s="197" t="s">
        <v>208</v>
      </c>
      <c r="H285" s="198">
        <v>46.564999999999998</v>
      </c>
      <c r="I285" s="199"/>
      <c r="J285" s="200">
        <f>ROUND(I285*H285,2)</f>
        <v>0</v>
      </c>
      <c r="K285" s="196" t="s">
        <v>159</v>
      </c>
      <c r="L285" s="41"/>
      <c r="M285" s="201" t="s">
        <v>20</v>
      </c>
      <c r="N285" s="202" t="s">
        <v>40</v>
      </c>
      <c r="O285" s="66"/>
      <c r="P285" s="203">
        <f>O285*H285</f>
        <v>0</v>
      </c>
      <c r="Q285" s="203">
        <v>1.2305000000000001E-4</v>
      </c>
      <c r="R285" s="203">
        <f>Q285*H285</f>
        <v>5.7298232500000001E-3</v>
      </c>
      <c r="S285" s="203">
        <v>0</v>
      </c>
      <c r="T285" s="20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5" t="s">
        <v>304</v>
      </c>
      <c r="AT285" s="205" t="s">
        <v>155</v>
      </c>
      <c r="AU285" s="205" t="s">
        <v>78</v>
      </c>
      <c r="AY285" s="19" t="s">
        <v>153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9" t="s">
        <v>76</v>
      </c>
      <c r="BK285" s="206">
        <f>ROUND(I285*H285,2)</f>
        <v>0</v>
      </c>
      <c r="BL285" s="19" t="s">
        <v>304</v>
      </c>
      <c r="BM285" s="205" t="s">
        <v>2480</v>
      </c>
    </row>
    <row r="286" spans="1:65" s="13" customFormat="1" ht="11.25">
      <c r="B286" s="207"/>
      <c r="C286" s="208"/>
      <c r="D286" s="209" t="s">
        <v>162</v>
      </c>
      <c r="E286" s="210" t="s">
        <v>20</v>
      </c>
      <c r="F286" s="211" t="s">
        <v>2440</v>
      </c>
      <c r="G286" s="208"/>
      <c r="H286" s="210" t="s">
        <v>20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162</v>
      </c>
      <c r="AU286" s="217" t="s">
        <v>78</v>
      </c>
      <c r="AV286" s="13" t="s">
        <v>76</v>
      </c>
      <c r="AW286" s="13" t="s">
        <v>31</v>
      </c>
      <c r="AX286" s="13" t="s">
        <v>69</v>
      </c>
      <c r="AY286" s="217" t="s">
        <v>153</v>
      </c>
    </row>
    <row r="287" spans="1:65" s="14" customFormat="1" ht="11.25">
      <c r="B287" s="218"/>
      <c r="C287" s="219"/>
      <c r="D287" s="209" t="s">
        <v>162</v>
      </c>
      <c r="E287" s="220" t="s">
        <v>20</v>
      </c>
      <c r="F287" s="221" t="s">
        <v>2441</v>
      </c>
      <c r="G287" s="219"/>
      <c r="H287" s="222">
        <v>1.1399999999999999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162</v>
      </c>
      <c r="AU287" s="228" t="s">
        <v>78</v>
      </c>
      <c r="AV287" s="14" t="s">
        <v>78</v>
      </c>
      <c r="AW287" s="14" t="s">
        <v>31</v>
      </c>
      <c r="AX287" s="14" t="s">
        <v>69</v>
      </c>
      <c r="AY287" s="228" t="s">
        <v>153</v>
      </c>
    </row>
    <row r="288" spans="1:65" s="13" customFormat="1" ht="11.25">
      <c r="B288" s="207"/>
      <c r="C288" s="208"/>
      <c r="D288" s="209" t="s">
        <v>162</v>
      </c>
      <c r="E288" s="210" t="s">
        <v>20</v>
      </c>
      <c r="F288" s="211" t="s">
        <v>2442</v>
      </c>
      <c r="G288" s="208"/>
      <c r="H288" s="210" t="s">
        <v>20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162</v>
      </c>
      <c r="AU288" s="217" t="s">
        <v>78</v>
      </c>
      <c r="AV288" s="13" t="s">
        <v>76</v>
      </c>
      <c r="AW288" s="13" t="s">
        <v>31</v>
      </c>
      <c r="AX288" s="13" t="s">
        <v>69</v>
      </c>
      <c r="AY288" s="217" t="s">
        <v>153</v>
      </c>
    </row>
    <row r="289" spans="1:65" s="14" customFormat="1" ht="11.25">
      <c r="B289" s="218"/>
      <c r="C289" s="219"/>
      <c r="D289" s="209" t="s">
        <v>162</v>
      </c>
      <c r="E289" s="220" t="s">
        <v>20</v>
      </c>
      <c r="F289" s="221" t="s">
        <v>722</v>
      </c>
      <c r="G289" s="219"/>
      <c r="H289" s="222">
        <v>11.04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162</v>
      </c>
      <c r="AU289" s="228" t="s">
        <v>78</v>
      </c>
      <c r="AV289" s="14" t="s">
        <v>78</v>
      </c>
      <c r="AW289" s="14" t="s">
        <v>31</v>
      </c>
      <c r="AX289" s="14" t="s">
        <v>69</v>
      </c>
      <c r="AY289" s="228" t="s">
        <v>153</v>
      </c>
    </row>
    <row r="290" spans="1:65" s="13" customFormat="1" ht="11.25">
      <c r="B290" s="207"/>
      <c r="C290" s="208"/>
      <c r="D290" s="209" t="s">
        <v>162</v>
      </c>
      <c r="E290" s="210" t="s">
        <v>20</v>
      </c>
      <c r="F290" s="211" t="s">
        <v>2473</v>
      </c>
      <c r="G290" s="208"/>
      <c r="H290" s="210" t="s">
        <v>20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162</v>
      </c>
      <c r="AU290" s="217" t="s">
        <v>78</v>
      </c>
      <c r="AV290" s="13" t="s">
        <v>76</v>
      </c>
      <c r="AW290" s="13" t="s">
        <v>31</v>
      </c>
      <c r="AX290" s="13" t="s">
        <v>69</v>
      </c>
      <c r="AY290" s="217" t="s">
        <v>153</v>
      </c>
    </row>
    <row r="291" spans="1:65" s="14" customFormat="1" ht="11.25">
      <c r="B291" s="218"/>
      <c r="C291" s="219"/>
      <c r="D291" s="209" t="s">
        <v>162</v>
      </c>
      <c r="E291" s="220" t="s">
        <v>20</v>
      </c>
      <c r="F291" s="221" t="s">
        <v>2474</v>
      </c>
      <c r="G291" s="219"/>
      <c r="H291" s="222">
        <v>34.384999999999998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162</v>
      </c>
      <c r="AU291" s="228" t="s">
        <v>78</v>
      </c>
      <c r="AV291" s="14" t="s">
        <v>78</v>
      </c>
      <c r="AW291" s="14" t="s">
        <v>31</v>
      </c>
      <c r="AX291" s="14" t="s">
        <v>69</v>
      </c>
      <c r="AY291" s="228" t="s">
        <v>153</v>
      </c>
    </row>
    <row r="292" spans="1:65" s="16" customFormat="1" ht="11.25">
      <c r="B292" s="240"/>
      <c r="C292" s="241"/>
      <c r="D292" s="209" t="s">
        <v>162</v>
      </c>
      <c r="E292" s="242" t="s">
        <v>20</v>
      </c>
      <c r="F292" s="243" t="s">
        <v>176</v>
      </c>
      <c r="G292" s="241"/>
      <c r="H292" s="244">
        <v>46.564999999999998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AT292" s="250" t="s">
        <v>162</v>
      </c>
      <c r="AU292" s="250" t="s">
        <v>78</v>
      </c>
      <c r="AV292" s="16" t="s">
        <v>160</v>
      </c>
      <c r="AW292" s="16" t="s">
        <v>31</v>
      </c>
      <c r="AX292" s="16" t="s">
        <v>76</v>
      </c>
      <c r="AY292" s="250" t="s">
        <v>153</v>
      </c>
    </row>
    <row r="293" spans="1:65" s="12" customFormat="1" ht="25.9" customHeight="1">
      <c r="B293" s="178"/>
      <c r="C293" s="179"/>
      <c r="D293" s="180" t="s">
        <v>68</v>
      </c>
      <c r="E293" s="181" t="s">
        <v>1723</v>
      </c>
      <c r="F293" s="181" t="s">
        <v>1724</v>
      </c>
      <c r="G293" s="179"/>
      <c r="H293" s="179"/>
      <c r="I293" s="182"/>
      <c r="J293" s="183">
        <f>BK293</f>
        <v>0</v>
      </c>
      <c r="K293" s="179"/>
      <c r="L293" s="184"/>
      <c r="M293" s="185"/>
      <c r="N293" s="186"/>
      <c r="O293" s="186"/>
      <c r="P293" s="187">
        <f>SUM(P294:P295)</f>
        <v>0</v>
      </c>
      <c r="Q293" s="186"/>
      <c r="R293" s="187">
        <f>SUM(R294:R295)</f>
        <v>0</v>
      </c>
      <c r="S293" s="186"/>
      <c r="T293" s="188">
        <f>SUM(T294:T295)</f>
        <v>0</v>
      </c>
      <c r="AR293" s="189" t="s">
        <v>160</v>
      </c>
      <c r="AT293" s="190" t="s">
        <v>68</v>
      </c>
      <c r="AU293" s="190" t="s">
        <v>69</v>
      </c>
      <c r="AY293" s="189" t="s">
        <v>153</v>
      </c>
      <c r="BK293" s="191">
        <f>SUM(BK294:BK295)</f>
        <v>0</v>
      </c>
    </row>
    <row r="294" spans="1:65" s="2" customFormat="1" ht="16.5" customHeight="1">
      <c r="A294" s="36"/>
      <c r="B294" s="37"/>
      <c r="C294" s="194" t="s">
        <v>483</v>
      </c>
      <c r="D294" s="194" t="s">
        <v>155</v>
      </c>
      <c r="E294" s="195" t="s">
        <v>2481</v>
      </c>
      <c r="F294" s="196" t="s">
        <v>2482</v>
      </c>
      <c r="G294" s="197" t="s">
        <v>736</v>
      </c>
      <c r="H294" s="198">
        <v>1</v>
      </c>
      <c r="I294" s="199"/>
      <c r="J294" s="200">
        <f>ROUND(I294*H294,2)</f>
        <v>0</v>
      </c>
      <c r="K294" s="196" t="s">
        <v>20</v>
      </c>
      <c r="L294" s="41"/>
      <c r="M294" s="201" t="s">
        <v>20</v>
      </c>
      <c r="N294" s="202" t="s">
        <v>40</v>
      </c>
      <c r="O294" s="66"/>
      <c r="P294" s="203">
        <f>O294*H294</f>
        <v>0</v>
      </c>
      <c r="Q294" s="203">
        <v>0</v>
      </c>
      <c r="R294" s="203">
        <f>Q294*H294</f>
        <v>0</v>
      </c>
      <c r="S294" s="203">
        <v>0</v>
      </c>
      <c r="T294" s="20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5" t="s">
        <v>1663</v>
      </c>
      <c r="AT294" s="205" t="s">
        <v>155</v>
      </c>
      <c r="AU294" s="205" t="s">
        <v>76</v>
      </c>
      <c r="AY294" s="19" t="s">
        <v>153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9" t="s">
        <v>76</v>
      </c>
      <c r="BK294" s="206">
        <f>ROUND(I294*H294,2)</f>
        <v>0</v>
      </c>
      <c r="BL294" s="19" t="s">
        <v>1663</v>
      </c>
      <c r="BM294" s="205" t="s">
        <v>2483</v>
      </c>
    </row>
    <row r="295" spans="1:65" s="2" customFormat="1" ht="39">
      <c r="A295" s="36"/>
      <c r="B295" s="37"/>
      <c r="C295" s="38"/>
      <c r="D295" s="209" t="s">
        <v>315</v>
      </c>
      <c r="E295" s="38"/>
      <c r="F295" s="251" t="s">
        <v>2484</v>
      </c>
      <c r="G295" s="38"/>
      <c r="H295" s="38"/>
      <c r="I295" s="117"/>
      <c r="J295" s="38"/>
      <c r="K295" s="38"/>
      <c r="L295" s="41"/>
      <c r="M295" s="269"/>
      <c r="N295" s="270"/>
      <c r="O295" s="266"/>
      <c r="P295" s="266"/>
      <c r="Q295" s="266"/>
      <c r="R295" s="266"/>
      <c r="S295" s="266"/>
      <c r="T295" s="271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315</v>
      </c>
      <c r="AU295" s="19" t="s">
        <v>76</v>
      </c>
    </row>
    <row r="296" spans="1:65" s="2" customFormat="1" ht="6.95" customHeight="1">
      <c r="A296" s="36"/>
      <c r="B296" s="49"/>
      <c r="C296" s="50"/>
      <c r="D296" s="50"/>
      <c r="E296" s="50"/>
      <c r="F296" s="50"/>
      <c r="G296" s="50"/>
      <c r="H296" s="50"/>
      <c r="I296" s="144"/>
      <c r="J296" s="50"/>
      <c r="K296" s="50"/>
      <c r="L296" s="41"/>
      <c r="M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</row>
  </sheetData>
  <sheetProtection algorithmName="SHA-512" hashValue="3Ngk8FlYIjwDKfv+O1wa+fb5qYAcfW72cnyffouU8uoJD8CVDugZiTWyewna4O1354w/TyOiDSQ385VNL2UH1A==" saltValue="A0RU51HuepwchG2gGYuyB8oGMHC6yx2Q2mq+j1I4w3+uVNaeU/kHU7vGtCY4nQ7BDe1nbUEvnwZf5jN3HDwdnQ==" spinCount="100000" sheet="1" objects="1" scenarios="1" formatColumns="0" formatRows="0" autoFilter="0"/>
  <autoFilter ref="C93:K295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č. 01 - Vnitřní prostory ...</vt:lpstr>
      <vt:lpstr>č. 02 - Vnitřní instalace...</vt:lpstr>
      <vt:lpstr>S - část elektro</vt:lpstr>
      <vt:lpstr>U - část elektro</vt:lpstr>
      <vt:lpstr>č. 04 - Ústřední vytápění</vt:lpstr>
      <vt:lpstr>č. 05 - Zpevněná plocha -...</vt:lpstr>
      <vt:lpstr>č. 01 - Dveře vstupní - r...</vt:lpstr>
      <vt:lpstr>č. 02 - Okna - repase</vt:lpstr>
      <vt:lpstr>SO 03 - VRN - Vedlejší ro...</vt:lpstr>
      <vt:lpstr>Pokyny pro vyplnění</vt:lpstr>
      <vt:lpstr>'č. 01 - Dveře vstupní - r...'!Názvy_tisku</vt:lpstr>
      <vt:lpstr>'č. 01 - Vnitřní prostory ...'!Názvy_tisku</vt:lpstr>
      <vt:lpstr>'č. 02 - Okna - repase'!Názvy_tisku</vt:lpstr>
      <vt:lpstr>'č. 02 - Vnitřní instalace...'!Názvy_tisku</vt:lpstr>
      <vt:lpstr>'č. 04 - Ústřední vytápění'!Názvy_tisku</vt:lpstr>
      <vt:lpstr>'č. 05 - Zpevněná plocha -...'!Názvy_tisku</vt:lpstr>
      <vt:lpstr>'Rekapitulace stavby'!Názvy_tisku</vt:lpstr>
      <vt:lpstr>'S - část elektro'!Názvy_tisku</vt:lpstr>
      <vt:lpstr>'SO 03 - VRN - Vedlejší ro...'!Názvy_tisku</vt:lpstr>
      <vt:lpstr>'U - část elektro'!Názvy_tisku</vt:lpstr>
      <vt:lpstr>'č. 01 - Dveře vstupní - r...'!Oblast_tisku</vt:lpstr>
      <vt:lpstr>'č. 01 - Vnitřní prostory ...'!Oblast_tisku</vt:lpstr>
      <vt:lpstr>'č. 02 - Okna - repase'!Oblast_tisku</vt:lpstr>
      <vt:lpstr>'č. 02 - Vnitřní instalace...'!Oblast_tisku</vt:lpstr>
      <vt:lpstr>'č. 04 - Ústřední vytápění'!Oblast_tisku</vt:lpstr>
      <vt:lpstr>'č. 05 - Zpevněná plocha -...'!Oblast_tisku</vt:lpstr>
      <vt:lpstr>'Pokyny pro vyplnění'!Oblast_tisku</vt:lpstr>
      <vt:lpstr>'Rekapitulace stavby'!Oblast_tisku</vt:lpstr>
      <vt:lpstr>'S - část elektro'!Oblast_tisku</vt:lpstr>
      <vt:lpstr>'SO 03 - VRN - Vedlejší ro...'!Oblast_tisku</vt:lpstr>
      <vt:lpstr>'U - část elektro'!Oblast_tisku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Jakubčo Martin</dc:creator>
  <cp:lastModifiedBy>Duda Vlastimil, Ing.</cp:lastModifiedBy>
  <dcterms:created xsi:type="dcterms:W3CDTF">2019-08-07T09:01:18Z</dcterms:created>
  <dcterms:modified xsi:type="dcterms:W3CDTF">2019-08-14T05:45:15Z</dcterms:modified>
</cp:coreProperties>
</file>